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0" yWindow="1335" windowWidth="9420" windowHeight="3300" tabRatio="945"/>
  </bookViews>
  <sheets>
    <sheet name="Titul" sheetId="103" r:id="rId1"/>
    <sheet name="zkratky" sheetId="104" r:id="rId2"/>
    <sheet name="RLK 2019 P" sheetId="105" r:id="rId3"/>
    <sheet name="Příjmy ZU a SU " sheetId="106" r:id="rId4"/>
    <sheet name="Příjmy DU" sheetId="107" r:id="rId5"/>
    <sheet name="RLK 2019 V" sheetId="108" r:id="rId6"/>
    <sheet name="ZU a SU" sheetId="109" r:id="rId7"/>
    <sheet name="limity výdajů" sheetId="110" r:id="rId8"/>
    <sheet name="Hejtman" sheetId="125" r:id="rId9"/>
    <sheet name="Rozvoj" sheetId="113" r:id="rId10"/>
    <sheet name="Ekonomika" sheetId="102" r:id="rId11"/>
    <sheet name="OŠMTSV" sheetId="111" r:id="rId12"/>
    <sheet name="OŠMTS P 04" sheetId="112" r:id="rId13"/>
    <sheet name="Sociální" sheetId="116" r:id="rId14"/>
    <sheet name="Sociální P 05" sheetId="117" r:id="rId15"/>
    <sheet name="Doprava" sheetId="97" r:id="rId16"/>
    <sheet name="Doprava P 06" sheetId="93" r:id="rId17"/>
    <sheet name="Kultura" sheetId="100" r:id="rId18"/>
    <sheet name="Kultura P 07" sheetId="101" r:id="rId19"/>
    <sheet name="ŽP" sheetId="122" r:id="rId20"/>
    <sheet name="ŽP P 08" sheetId="123" r:id="rId21"/>
    <sheet name="Zdravotnictví" sheetId="120" r:id="rId22"/>
    <sheet name="Zdrav P 09" sheetId="121" r:id="rId23"/>
    <sheet name="Právní" sheetId="124" r:id="rId24"/>
    <sheet name="Územní plán" sheetId="114" r:id="rId25"/>
    <sheet name="Informatika" sheetId="118" r:id="rId26"/>
    <sheet name="Investice" sheetId="98" r:id="rId27"/>
    <sheet name="Ředitel" sheetId="99" r:id="rId28"/>
    <sheet name="Sekretar. ředitele" sheetId="119" r:id="rId29"/>
  </sheets>
  <definedNames>
    <definedName name="_xlnm.Print_Titles" localSheetId="15">Doprava!$1:$4</definedName>
    <definedName name="_xlnm.Print_Titles" localSheetId="10">Ekonomika!$1:$4</definedName>
    <definedName name="_xlnm.Print_Titles" localSheetId="8">Hejtman!$1:$4</definedName>
    <definedName name="_xlnm.Print_Titles" localSheetId="26">Investice!$1:$4</definedName>
    <definedName name="_xlnm.Print_Titles" localSheetId="17">Kultura!$1:$4</definedName>
    <definedName name="_xlnm.Print_Titles" localSheetId="11">OŠMTSV!$1:$4</definedName>
    <definedName name="_xlnm.Print_Titles" localSheetId="23">Právní!$1:$3</definedName>
    <definedName name="_xlnm.Print_Titles" localSheetId="4">'Příjmy DU'!$1:$3</definedName>
    <definedName name="_xlnm.Print_Titles" localSheetId="9">Rozvoj!$1:$4</definedName>
    <definedName name="_xlnm.Print_Titles" localSheetId="28">'Sekretar. ředitele'!$1:$3</definedName>
    <definedName name="_xlnm.Print_Titles" localSheetId="13">Sociální!$1:$4</definedName>
    <definedName name="_xlnm.Print_Titles" localSheetId="24">'Územní plán'!$1:$3</definedName>
    <definedName name="_xlnm.Print_Titles" localSheetId="21">Zdravotnictví!$1:$4</definedName>
    <definedName name="_xlnm.Print_Titles" localSheetId="6">'ZU a SU'!$5:$6</definedName>
    <definedName name="_xlnm.Print_Titles" localSheetId="19">ŽP!$1:$4</definedName>
    <definedName name="_xlnm.Print_Area" localSheetId="15">Doprava!$A$1:$H$146</definedName>
    <definedName name="_xlnm.Print_Area" localSheetId="10">Ekonomika!$A$1:$G$77</definedName>
    <definedName name="_xlnm.Print_Area" localSheetId="8">Hejtman!$A$1:$G$168</definedName>
    <definedName name="_xlnm.Print_Area" localSheetId="25">Informatika!$A$1:$G$56</definedName>
    <definedName name="_xlnm.Print_Area" localSheetId="17">Kultura!$A$1:$H$178</definedName>
    <definedName name="_xlnm.Print_Area" localSheetId="7">'limity výdajů'!$A$1:$L$79</definedName>
    <definedName name="_xlnm.Print_Area" localSheetId="11">OŠMTSV!$A$1:$H$226</definedName>
    <definedName name="_xlnm.Print_Area" localSheetId="23">Právní!$A$1:$G$18</definedName>
    <definedName name="_xlnm.Print_Area" localSheetId="4">'Příjmy DU'!$A$1:$G$125</definedName>
    <definedName name="_xlnm.Print_Area" localSheetId="9">Rozvoj!$A$1:$G$160</definedName>
    <definedName name="_xlnm.Print_Area" localSheetId="0">Titul!$A$1:$J$40</definedName>
    <definedName name="_xlnm.Print_Area" localSheetId="24">'Územní plán'!$A$1:$G$42</definedName>
    <definedName name="_xlnm.Print_Area" localSheetId="21">Zdravotnictví!$A$1:$H$98</definedName>
    <definedName name="_xlnm.Print_Area" localSheetId="19">ŽP!$A$1:$H$181</definedName>
  </definedNames>
  <calcPr calcId="145621"/>
</workbook>
</file>

<file path=xl/calcChain.xml><?xml version="1.0" encoding="utf-8"?>
<calcChain xmlns="http://schemas.openxmlformats.org/spreadsheetml/2006/main">
  <c r="F27" i="118" l="1"/>
  <c r="F20" i="118"/>
  <c r="E67" i="120"/>
  <c r="A67" i="120"/>
  <c r="E20" i="118" l="1"/>
  <c r="E27" i="118"/>
  <c r="L14" i="110" l="1"/>
  <c r="G53" i="106" l="1"/>
  <c r="G28" i="106"/>
  <c r="G45" i="106"/>
  <c r="G98" i="107"/>
  <c r="E47" i="120" l="1"/>
  <c r="A47" i="120"/>
  <c r="A45" i="118"/>
  <c r="E106" i="99" l="1"/>
  <c r="E97" i="99"/>
  <c r="E90" i="99"/>
  <c r="E79" i="99"/>
  <c r="E78" i="99"/>
  <c r="F45" i="118" l="1"/>
  <c r="E45" i="118"/>
  <c r="A44" i="118" l="1"/>
  <c r="F53" i="106" l="1"/>
  <c r="F29" i="106"/>
  <c r="G6" i="107"/>
  <c r="G88" i="109" l="1"/>
  <c r="E28" i="106"/>
  <c r="F28" i="106"/>
  <c r="G76" i="109" l="1"/>
  <c r="G56" i="109" l="1"/>
  <c r="E159" i="100" l="1"/>
  <c r="F104" i="97"/>
  <c r="E20" i="99" l="1"/>
  <c r="E51" i="106" l="1"/>
  <c r="E49" i="106"/>
  <c r="E45" i="106"/>
  <c r="E43" i="106"/>
  <c r="E14" i="106"/>
  <c r="G111" i="107"/>
  <c r="G23" i="107"/>
  <c r="G32" i="106" s="1"/>
  <c r="A23" i="107"/>
  <c r="A106" i="107"/>
  <c r="A104" i="107"/>
  <c r="A76" i="107"/>
  <c r="E53" i="106" l="1"/>
  <c r="A37" i="119"/>
  <c r="A150" i="100"/>
  <c r="I75" i="109"/>
  <c r="I26" i="110" s="1"/>
  <c r="H75" i="109"/>
  <c r="F75" i="109"/>
  <c r="I43" i="109"/>
  <c r="F26" i="110" s="1"/>
  <c r="H43" i="109"/>
  <c r="F43" i="109"/>
  <c r="I26" i="109"/>
  <c r="E26" i="110" s="1"/>
  <c r="H26" i="109"/>
  <c r="F26" i="109"/>
  <c r="H90" i="109"/>
  <c r="I74" i="109"/>
  <c r="I25" i="110" s="1"/>
  <c r="H11" i="109"/>
  <c r="H9" i="109"/>
  <c r="E41" i="98"/>
  <c r="H86" i="109" s="1"/>
  <c r="F41" i="98"/>
  <c r="I86" i="109" s="1"/>
  <c r="J24" i="110" s="1"/>
  <c r="I73" i="109"/>
  <c r="I24" i="110" s="1"/>
  <c r="F73" i="109"/>
  <c r="I41" i="109"/>
  <c r="F24" i="110" s="1"/>
  <c r="I72" i="109"/>
  <c r="I23" i="110" s="1"/>
  <c r="H72" i="109"/>
  <c r="F72" i="109"/>
  <c r="I55" i="109"/>
  <c r="G23" i="110" s="1"/>
  <c r="I40" i="109"/>
  <c r="F23" i="110" s="1"/>
  <c r="H40" i="109"/>
  <c r="I71" i="109"/>
  <c r="I22" i="110" s="1"/>
  <c r="H71" i="109"/>
  <c r="F71" i="109"/>
  <c r="I39" i="109"/>
  <c r="F22" i="110" s="1"/>
  <c r="H39" i="109"/>
  <c r="F39" i="109"/>
  <c r="I38" i="109"/>
  <c r="F21" i="110" s="1"/>
  <c r="H38" i="109"/>
  <c r="F38" i="109"/>
  <c r="E16" i="124"/>
  <c r="F16" i="124"/>
  <c r="I106" i="109"/>
  <c r="C59" i="110" s="1"/>
  <c r="I70" i="109"/>
  <c r="I20" i="110" s="1"/>
  <c r="I53" i="109"/>
  <c r="G20" i="110" s="1"/>
  <c r="I37" i="109"/>
  <c r="F20" i="110" s="1"/>
  <c r="I25" i="109"/>
  <c r="E20" i="110" s="1"/>
  <c r="H25" i="109"/>
  <c r="I18" i="109"/>
  <c r="D20" i="110" s="1"/>
  <c r="I105" i="109"/>
  <c r="C58" i="110" s="1"/>
  <c r="H105" i="109"/>
  <c r="F105" i="109"/>
  <c r="I96" i="109"/>
  <c r="F58" i="110" s="1"/>
  <c r="H96" i="109"/>
  <c r="F96" i="109"/>
  <c r="I94" i="109"/>
  <c r="E58" i="110" s="1"/>
  <c r="H94" i="109"/>
  <c r="F94" i="109"/>
  <c r="I84" i="109"/>
  <c r="J19" i="110" s="1"/>
  <c r="H84" i="109"/>
  <c r="F84" i="109"/>
  <c r="I69" i="109"/>
  <c r="I19" i="110" s="1"/>
  <c r="H69" i="109"/>
  <c r="F69" i="109"/>
  <c r="I52" i="109"/>
  <c r="G19" i="110" s="1"/>
  <c r="H52" i="109"/>
  <c r="F52" i="109"/>
  <c r="I36" i="109"/>
  <c r="F19" i="110" s="1"/>
  <c r="H36" i="109"/>
  <c r="F36" i="109"/>
  <c r="F24" i="109"/>
  <c r="I24" i="109"/>
  <c r="E19" i="110" s="1"/>
  <c r="H24" i="109"/>
  <c r="I17" i="109"/>
  <c r="H17" i="109"/>
  <c r="F17" i="109"/>
  <c r="I68" i="109"/>
  <c r="I67" i="109"/>
  <c r="I17" i="110" s="1"/>
  <c r="H34" i="109"/>
  <c r="I102" i="109"/>
  <c r="C55" i="110" s="1"/>
  <c r="I81" i="109"/>
  <c r="J16" i="110" s="1"/>
  <c r="I66" i="109"/>
  <c r="I16" i="110" s="1"/>
  <c r="I14" i="109"/>
  <c r="D16" i="110" s="1"/>
  <c r="F101" i="109"/>
  <c r="F80" i="109"/>
  <c r="F65" i="109"/>
  <c r="F48" i="109"/>
  <c r="F32" i="109"/>
  <c r="F13" i="109"/>
  <c r="I99" i="109"/>
  <c r="C51" i="110" s="1"/>
  <c r="H99" i="109"/>
  <c r="F99" i="109"/>
  <c r="I92" i="109"/>
  <c r="D51" i="110" s="1"/>
  <c r="H92" i="109"/>
  <c r="F92" i="109"/>
  <c r="I63" i="109"/>
  <c r="I12" i="110" s="1"/>
  <c r="H63" i="109"/>
  <c r="F63" i="109"/>
  <c r="I46" i="109"/>
  <c r="G12" i="110" s="1"/>
  <c r="H46" i="109"/>
  <c r="F46" i="109"/>
  <c r="I29" i="109"/>
  <c r="F12" i="110" s="1"/>
  <c r="H29" i="109"/>
  <c r="F29" i="109"/>
  <c r="I8" i="109"/>
  <c r="B12" i="110" s="1"/>
  <c r="H8" i="109"/>
  <c r="F8" i="109"/>
  <c r="E158" i="125"/>
  <c r="A158" i="125"/>
  <c r="F147" i="125"/>
  <c r="E147" i="125"/>
  <c r="A147" i="125"/>
  <c r="E146" i="125"/>
  <c r="A146" i="125"/>
  <c r="F136" i="125"/>
  <c r="E136" i="125"/>
  <c r="A136" i="125"/>
  <c r="A135" i="125" s="1"/>
  <c r="E135" i="125"/>
  <c r="F111" i="125"/>
  <c r="E111" i="125"/>
  <c r="E110" i="125" s="1"/>
  <c r="A111" i="125"/>
  <c r="A110" i="125" s="1"/>
  <c r="E89" i="125"/>
  <c r="E85" i="125"/>
  <c r="A85" i="125"/>
  <c r="A60" i="125" s="1"/>
  <c r="E69" i="125"/>
  <c r="E68" i="125"/>
  <c r="E67" i="125"/>
  <c r="E66" i="125"/>
  <c r="A66" i="125"/>
  <c r="E62" i="125"/>
  <c r="E60" i="125" s="1"/>
  <c r="F60" i="125"/>
  <c r="E59" i="125"/>
  <c r="E47" i="125" s="1"/>
  <c r="F47" i="125"/>
  <c r="A47" i="125"/>
  <c r="A46" i="125" s="1"/>
  <c r="F28" i="125"/>
  <c r="E28" i="125"/>
  <c r="A28" i="125"/>
  <c r="E27" i="125"/>
  <c r="A27" i="125"/>
  <c r="A23" i="125" s="1"/>
  <c r="A22" i="125" s="1"/>
  <c r="F23" i="125"/>
  <c r="E23" i="125"/>
  <c r="E22" i="125" s="1"/>
  <c r="E15" i="125"/>
  <c r="E14" i="125"/>
  <c r="E13" i="125"/>
  <c r="E12" i="125"/>
  <c r="E11" i="125"/>
  <c r="E9" i="125" s="1"/>
  <c r="E10" i="125"/>
  <c r="E46" i="125" l="1"/>
  <c r="I88" i="109" l="1"/>
  <c r="H88" i="109"/>
  <c r="F88" i="109"/>
  <c r="I58" i="109"/>
  <c r="I57" i="109"/>
  <c r="H58" i="109"/>
  <c r="H57" i="109"/>
  <c r="F58" i="109"/>
  <c r="F57" i="109"/>
  <c r="F56" i="109" s="1"/>
  <c r="I31" i="109"/>
  <c r="F14" i="110" s="1"/>
  <c r="H31" i="109"/>
  <c r="F31" i="109"/>
  <c r="E13" i="102"/>
  <c r="E12" i="102"/>
  <c r="E11" i="102"/>
  <c r="E49" i="102"/>
  <c r="A49" i="102"/>
  <c r="F32" i="102"/>
  <c r="A16" i="124" l="1"/>
  <c r="E10" i="124"/>
  <c r="E9" i="124" s="1"/>
  <c r="F180" i="122"/>
  <c r="E180" i="122"/>
  <c r="A180" i="122"/>
  <c r="F167" i="122"/>
  <c r="E167" i="122"/>
  <c r="F154" i="122"/>
  <c r="E154" i="122"/>
  <c r="E153" i="122" s="1"/>
  <c r="F153" i="122"/>
  <c r="E16" i="122" s="1"/>
  <c r="E137" i="122"/>
  <c r="E136" i="122"/>
  <c r="F122" i="122"/>
  <c r="E122" i="122"/>
  <c r="A120" i="122"/>
  <c r="F114" i="122"/>
  <c r="E114" i="122"/>
  <c r="A114" i="122"/>
  <c r="F109" i="122"/>
  <c r="E109" i="122"/>
  <c r="E108" i="122" s="1"/>
  <c r="F108" i="122"/>
  <c r="E13" i="122" s="1"/>
  <c r="F95" i="122"/>
  <c r="E95" i="122"/>
  <c r="F81" i="122"/>
  <c r="E81" i="122"/>
  <c r="A81" i="122"/>
  <c r="F75" i="122"/>
  <c r="E75" i="122"/>
  <c r="A75" i="122"/>
  <c r="F59" i="122"/>
  <c r="E59" i="122"/>
  <c r="F54" i="122"/>
  <c r="F41" i="122" s="1"/>
  <c r="E12" i="122" s="1"/>
  <c r="E50" i="122"/>
  <c r="A41" i="122"/>
  <c r="A33" i="122"/>
  <c r="E18" i="122"/>
  <c r="E17" i="122"/>
  <c r="E15" i="122"/>
  <c r="E14" i="122"/>
  <c r="E11" i="122"/>
  <c r="E10" i="122"/>
  <c r="F95" i="120"/>
  <c r="E95" i="120"/>
  <c r="E94" i="120" s="1"/>
  <c r="H106" i="109" s="1"/>
  <c r="A95" i="120"/>
  <c r="A94" i="120" s="1"/>
  <c r="F106" i="109" s="1"/>
  <c r="F84" i="120"/>
  <c r="E84" i="120"/>
  <c r="E83" i="120" s="1"/>
  <c r="H70" i="109" s="1"/>
  <c r="A84" i="120"/>
  <c r="A83" i="120" s="1"/>
  <c r="F70" i="109" s="1"/>
  <c r="F53" i="109"/>
  <c r="H53" i="109"/>
  <c r="F56" i="120"/>
  <c r="E56" i="120"/>
  <c r="A56" i="120"/>
  <c r="F54" i="120"/>
  <c r="E54" i="120"/>
  <c r="A54" i="120"/>
  <c r="F47" i="120"/>
  <c r="F36" i="120"/>
  <c r="E36" i="120"/>
  <c r="A36" i="120"/>
  <c r="F25" i="109" s="1"/>
  <c r="F24" i="120"/>
  <c r="E24" i="120"/>
  <c r="E23" i="120" s="1"/>
  <c r="H18" i="109" s="1"/>
  <c r="A24" i="120"/>
  <c r="A23" i="120" s="1"/>
  <c r="F18" i="109" s="1"/>
  <c r="E15" i="120"/>
  <c r="E14" i="120"/>
  <c r="E13" i="120"/>
  <c r="E12" i="120"/>
  <c r="E11" i="120"/>
  <c r="E10" i="120"/>
  <c r="E45" i="120" l="1"/>
  <c r="H37" i="109" s="1"/>
  <c r="A45" i="120"/>
  <c r="F37" i="109" s="1"/>
  <c r="E9" i="120"/>
  <c r="E9" i="122"/>
  <c r="E38" i="119"/>
  <c r="A38" i="119"/>
  <c r="E37" i="119"/>
  <c r="E27" i="119"/>
  <c r="A27" i="119"/>
  <c r="E19" i="119"/>
  <c r="A19" i="119"/>
  <c r="E12" i="119"/>
  <c r="E10" i="119"/>
  <c r="E9" i="119" s="1"/>
  <c r="E36" i="118" l="1"/>
  <c r="H55" i="109" s="1"/>
  <c r="A36" i="118"/>
  <c r="F55" i="109" s="1"/>
  <c r="A27" i="118"/>
  <c r="A20" i="118"/>
  <c r="E12" i="118"/>
  <c r="E11" i="118"/>
  <c r="E10" i="118"/>
  <c r="A19" i="118" l="1"/>
  <c r="F40" i="109" s="1"/>
  <c r="E9" i="118"/>
  <c r="H10" i="117"/>
  <c r="A10" i="117"/>
  <c r="E164" i="116"/>
  <c r="E163" i="116" s="1"/>
  <c r="H102" i="109" s="1"/>
  <c r="A164" i="116"/>
  <c r="A163" i="116" s="1"/>
  <c r="F102" i="109" s="1"/>
  <c r="E152" i="116"/>
  <c r="H81" i="109" s="1"/>
  <c r="A152" i="116"/>
  <c r="F81" i="109" s="1"/>
  <c r="F145" i="116"/>
  <c r="F143" i="116"/>
  <c r="F141" i="116"/>
  <c r="F140" i="116"/>
  <c r="F139" i="116"/>
  <c r="F138" i="116"/>
  <c r="F137" i="116"/>
  <c r="F135" i="116"/>
  <c r="F134" i="116"/>
  <c r="A133" i="116"/>
  <c r="A132" i="116" s="1"/>
  <c r="F66" i="109" s="1"/>
  <c r="F114" i="116"/>
  <c r="F113" i="116" s="1"/>
  <c r="E114" i="116"/>
  <c r="E113" i="116" s="1"/>
  <c r="H49" i="109" s="1"/>
  <c r="A114" i="116"/>
  <c r="A113" i="116" s="1"/>
  <c r="F49" i="109" s="1"/>
  <c r="E103" i="116"/>
  <c r="A103" i="116"/>
  <c r="E101" i="116"/>
  <c r="A101" i="116"/>
  <c r="E99" i="116"/>
  <c r="A99" i="116"/>
  <c r="E96" i="116"/>
  <c r="A96" i="116"/>
  <c r="E94" i="116"/>
  <c r="A94" i="116"/>
  <c r="F88" i="116"/>
  <c r="E88" i="116"/>
  <c r="A88" i="116"/>
  <c r="F86" i="116"/>
  <c r="E86" i="116"/>
  <c r="A86" i="116"/>
  <c r="F79" i="116"/>
  <c r="E79" i="116"/>
  <c r="A79" i="116"/>
  <c r="F77" i="116"/>
  <c r="E77" i="116"/>
  <c r="A77" i="116"/>
  <c r="H68" i="116"/>
  <c r="H67" i="116"/>
  <c r="H61" i="116"/>
  <c r="H60" i="116"/>
  <c r="H59" i="116"/>
  <c r="H58" i="116"/>
  <c r="H57" i="116"/>
  <c r="H56" i="116"/>
  <c r="H55" i="116"/>
  <c r="H54" i="116"/>
  <c r="H53" i="116"/>
  <c r="H52" i="116"/>
  <c r="H51" i="116"/>
  <c r="H50" i="116"/>
  <c r="H49" i="116"/>
  <c r="H48" i="116"/>
  <c r="H47" i="116"/>
  <c r="H46" i="116"/>
  <c r="H45" i="116"/>
  <c r="G44" i="116"/>
  <c r="H21" i="109" s="1"/>
  <c r="F44" i="116"/>
  <c r="E44" i="116"/>
  <c r="A44" i="116"/>
  <c r="F21" i="109" s="1"/>
  <c r="F38" i="116"/>
  <c r="F37" i="116"/>
  <c r="F36" i="116"/>
  <c r="F35" i="116"/>
  <c r="F34" i="116"/>
  <c r="F33" i="116"/>
  <c r="F32" i="116"/>
  <c r="F31" i="116"/>
  <c r="F30" i="116"/>
  <c r="F29" i="116"/>
  <c r="F28" i="116"/>
  <c r="F27" i="116"/>
  <c r="F26" i="116"/>
  <c r="F25" i="116"/>
  <c r="F24" i="116"/>
  <c r="E23" i="116"/>
  <c r="E22" i="116" s="1"/>
  <c r="H14" i="109" s="1"/>
  <c r="A22" i="116"/>
  <c r="F14" i="109" s="1"/>
  <c r="E16" i="116"/>
  <c r="E15" i="116"/>
  <c r="E14" i="116"/>
  <c r="E10" i="116"/>
  <c r="F76" i="116" l="1"/>
  <c r="E12" i="116" s="1"/>
  <c r="E76" i="116"/>
  <c r="H33" i="109" s="1"/>
  <c r="A76" i="116"/>
  <c r="F33" i="109" s="1"/>
  <c r="E133" i="116"/>
  <c r="E132" i="116" s="1"/>
  <c r="H66" i="109" s="1"/>
  <c r="H44" i="116"/>
  <c r="E13" i="116"/>
  <c r="I49" i="109"/>
  <c r="G16" i="110" s="1"/>
  <c r="F23" i="116"/>
  <c r="F133" i="116"/>
  <c r="I33" i="109" l="1"/>
  <c r="F16" i="110" s="1"/>
  <c r="E11" i="116"/>
  <c r="E9" i="116" s="1"/>
  <c r="I21" i="109"/>
  <c r="E16" i="110" s="1"/>
  <c r="F36" i="114"/>
  <c r="E36" i="114"/>
  <c r="A36" i="114"/>
  <c r="E35" i="114"/>
  <c r="E27" i="114"/>
  <c r="A27" i="114"/>
  <c r="E25" i="114"/>
  <c r="A25" i="114"/>
  <c r="E23" i="114"/>
  <c r="A23" i="114"/>
  <c r="E21" i="114"/>
  <c r="A21" i="114"/>
  <c r="E19" i="114"/>
  <c r="A19" i="114"/>
  <c r="E18" i="114"/>
  <c r="A18" i="114"/>
  <c r="E11" i="114"/>
  <c r="E10" i="114"/>
  <c r="E9" i="114"/>
  <c r="F154" i="113" l="1"/>
  <c r="F153" i="113" s="1"/>
  <c r="E154" i="113"/>
  <c r="E153" i="113" s="1"/>
  <c r="H100" i="109" s="1"/>
  <c r="A154" i="113"/>
  <c r="A153" i="113" s="1"/>
  <c r="F100" i="109" s="1"/>
  <c r="F94" i="113"/>
  <c r="I78" i="109" s="1"/>
  <c r="J13" i="110" s="1"/>
  <c r="E94" i="113"/>
  <c r="H78" i="109" s="1"/>
  <c r="A94" i="113"/>
  <c r="F78" i="109" s="1"/>
  <c r="F62" i="113"/>
  <c r="F61" i="113" s="1"/>
  <c r="E62" i="113"/>
  <c r="E61" i="113" s="1"/>
  <c r="H47" i="109" s="1"/>
  <c r="A62" i="113"/>
  <c r="A61" i="113" s="1"/>
  <c r="F47" i="109" s="1"/>
  <c r="F50" i="113"/>
  <c r="A50" i="113"/>
  <c r="F48" i="113"/>
  <c r="A48" i="113"/>
  <c r="E46" i="113"/>
  <c r="A46" i="113"/>
  <c r="F44" i="113"/>
  <c r="F42" i="113" s="1"/>
  <c r="A44" i="113"/>
  <c r="E42" i="113"/>
  <c r="A42" i="113"/>
  <c r="A40" i="113"/>
  <c r="A39" i="113" s="1"/>
  <c r="F39" i="113"/>
  <c r="E39" i="113"/>
  <c r="F36" i="113"/>
  <c r="E36" i="113"/>
  <c r="A36" i="113"/>
  <c r="F33" i="113"/>
  <c r="E33" i="113"/>
  <c r="A33" i="113"/>
  <c r="F26" i="113"/>
  <c r="E26" i="113"/>
  <c r="A26" i="113"/>
  <c r="F24" i="113"/>
  <c r="E24" i="113"/>
  <c r="A24" i="113"/>
  <c r="F20" i="113"/>
  <c r="E20" i="113"/>
  <c r="A20" i="113"/>
  <c r="E12" i="113" l="1"/>
  <c r="E19" i="113"/>
  <c r="H30" i="109" s="1"/>
  <c r="A19" i="113"/>
  <c r="F30" i="109" s="1"/>
  <c r="E11" i="113"/>
  <c r="I47" i="109"/>
  <c r="G13" i="110" s="1"/>
  <c r="F46" i="113"/>
  <c r="F19" i="113" s="1"/>
  <c r="E13" i="113"/>
  <c r="I100" i="109"/>
  <c r="C52" i="110" s="1"/>
  <c r="E10" i="113" l="1"/>
  <c r="E9" i="113" s="1"/>
  <c r="I30" i="109"/>
  <c r="F13" i="110" s="1"/>
  <c r="H9" i="112"/>
  <c r="F223" i="111"/>
  <c r="E223" i="111"/>
  <c r="F218" i="111"/>
  <c r="E218" i="111"/>
  <c r="F205" i="111"/>
  <c r="I80" i="109" s="1"/>
  <c r="J15" i="110" s="1"/>
  <c r="E205" i="111"/>
  <c r="H80" i="109" s="1"/>
  <c r="F196" i="111"/>
  <c r="F195" i="111" s="1"/>
  <c r="E196" i="111"/>
  <c r="E195" i="111" s="1"/>
  <c r="H65" i="109" s="1"/>
  <c r="F170" i="111"/>
  <c r="E170" i="111"/>
  <c r="F167" i="111"/>
  <c r="E167" i="111"/>
  <c r="E161" i="111" s="1"/>
  <c r="F162" i="111"/>
  <c r="E162" i="111"/>
  <c r="F159" i="111"/>
  <c r="E159" i="111"/>
  <c r="F138" i="111"/>
  <c r="E138" i="111"/>
  <c r="F125" i="111"/>
  <c r="E125" i="111"/>
  <c r="F122" i="111"/>
  <c r="E122" i="111"/>
  <c r="F115" i="111"/>
  <c r="E115" i="111"/>
  <c r="E108" i="111" s="1"/>
  <c r="H32" i="109" s="1"/>
  <c r="F109" i="111"/>
  <c r="E109" i="111"/>
  <c r="H101" i="111"/>
  <c r="G101" i="111"/>
  <c r="H100" i="111"/>
  <c r="G100" i="111"/>
  <c r="H99" i="111"/>
  <c r="G99" i="111"/>
  <c r="H98" i="111"/>
  <c r="G98" i="111"/>
  <c r="H97" i="111"/>
  <c r="G97" i="111"/>
  <c r="H96" i="111"/>
  <c r="G96" i="111"/>
  <c r="H95" i="111"/>
  <c r="G95" i="111"/>
  <c r="H94" i="111"/>
  <c r="G94" i="111"/>
  <c r="H93" i="111"/>
  <c r="G93" i="111"/>
  <c r="H92" i="111"/>
  <c r="G92" i="111"/>
  <c r="H91" i="111"/>
  <c r="G91" i="111"/>
  <c r="H90" i="111"/>
  <c r="G90" i="111"/>
  <c r="H89" i="111"/>
  <c r="G89" i="111"/>
  <c r="H88" i="111"/>
  <c r="G88" i="111"/>
  <c r="H87" i="111"/>
  <c r="G87" i="111"/>
  <c r="H86" i="111"/>
  <c r="G86" i="111"/>
  <c r="H85" i="111"/>
  <c r="G85" i="111"/>
  <c r="H84" i="111"/>
  <c r="G84" i="111"/>
  <c r="H83" i="111"/>
  <c r="G83" i="111"/>
  <c r="H82" i="111"/>
  <c r="G82" i="111"/>
  <c r="H81" i="111"/>
  <c r="G81" i="111"/>
  <c r="H80" i="111"/>
  <c r="G80" i="111"/>
  <c r="H79" i="111"/>
  <c r="G79" i="111"/>
  <c r="H78" i="111"/>
  <c r="G78" i="111"/>
  <c r="H77" i="111"/>
  <c r="G77" i="111"/>
  <c r="H76" i="111"/>
  <c r="G76" i="111"/>
  <c r="H75" i="111"/>
  <c r="G75" i="111"/>
  <c r="H74" i="111"/>
  <c r="G74" i="111"/>
  <c r="H73" i="111"/>
  <c r="G73" i="111"/>
  <c r="H72" i="111"/>
  <c r="G72" i="111"/>
  <c r="H65" i="111"/>
  <c r="G65" i="111"/>
  <c r="H64" i="111"/>
  <c r="G64" i="111"/>
  <c r="H63" i="111"/>
  <c r="G63" i="111"/>
  <c r="H62" i="111"/>
  <c r="G62" i="111"/>
  <c r="H61" i="111"/>
  <c r="G61" i="111"/>
  <c r="H60" i="111"/>
  <c r="G60" i="111"/>
  <c r="H59" i="111"/>
  <c r="G59" i="111"/>
  <c r="H58" i="111"/>
  <c r="G58" i="111"/>
  <c r="H57" i="111"/>
  <c r="G57" i="111"/>
  <c r="H56" i="111"/>
  <c r="G56" i="111"/>
  <c r="H55" i="111"/>
  <c r="G55" i="111"/>
  <c r="H54" i="111"/>
  <c r="G54" i="111"/>
  <c r="H53" i="111"/>
  <c r="G53" i="111"/>
  <c r="H52" i="111"/>
  <c r="G52" i="111"/>
  <c r="H51" i="111"/>
  <c r="G51" i="111"/>
  <c r="H50" i="111"/>
  <c r="G50" i="111"/>
  <c r="H49" i="111"/>
  <c r="G49" i="111"/>
  <c r="H48" i="111"/>
  <c r="G48" i="111"/>
  <c r="H47" i="111"/>
  <c r="G47" i="111"/>
  <c r="H46" i="111"/>
  <c r="G46" i="111"/>
  <c r="H45" i="111"/>
  <c r="G45" i="111"/>
  <c r="H44" i="111"/>
  <c r="G44" i="111"/>
  <c r="H43" i="111"/>
  <c r="G43" i="111"/>
  <c r="H42" i="111"/>
  <c r="G42" i="111"/>
  <c r="H41" i="111"/>
  <c r="G41" i="111"/>
  <c r="H40" i="111"/>
  <c r="G40" i="111"/>
  <c r="H39" i="111"/>
  <c r="G39" i="111"/>
  <c r="H38" i="111"/>
  <c r="G38" i="111"/>
  <c r="H37" i="111"/>
  <c r="G37" i="111"/>
  <c r="F36" i="111"/>
  <c r="E36" i="111"/>
  <c r="A36" i="111"/>
  <c r="F20" i="109" s="1"/>
  <c r="F23" i="111"/>
  <c r="F22" i="111" s="1"/>
  <c r="E23" i="111"/>
  <c r="E22" i="111" s="1"/>
  <c r="H13" i="109" s="1"/>
  <c r="F108" i="111" l="1"/>
  <c r="I32" i="109" s="1"/>
  <c r="F15" i="110" s="1"/>
  <c r="G36" i="111"/>
  <c r="H20" i="109" s="1"/>
  <c r="F217" i="111"/>
  <c r="E16" i="111" s="1"/>
  <c r="E15" i="111"/>
  <c r="F161" i="111"/>
  <c r="F137" i="111" s="1"/>
  <c r="I65" i="109"/>
  <c r="I15" i="110" s="1"/>
  <c r="E14" i="111"/>
  <c r="E10" i="111"/>
  <c r="I13" i="109"/>
  <c r="D15" i="110" s="1"/>
  <c r="H36" i="111"/>
  <c r="E217" i="111"/>
  <c r="H101" i="109" s="1"/>
  <c r="E137" i="111"/>
  <c r="H48" i="109" s="1"/>
  <c r="E12" i="111" l="1"/>
  <c r="I101" i="109"/>
  <c r="C54" i="110" s="1"/>
  <c r="G54" i="110" s="1"/>
  <c r="E13" i="111"/>
  <c r="I48" i="109"/>
  <c r="G15" i="110" s="1"/>
  <c r="E11" i="111"/>
  <c r="I20" i="109"/>
  <c r="E15" i="110" s="1"/>
  <c r="I66" i="110"/>
  <c r="G65" i="110"/>
  <c r="G63" i="110"/>
  <c r="G62" i="110"/>
  <c r="G61" i="110"/>
  <c r="G60" i="110"/>
  <c r="G59" i="110"/>
  <c r="F66" i="110"/>
  <c r="E66" i="110"/>
  <c r="G55" i="110"/>
  <c r="G53" i="110"/>
  <c r="G52" i="110"/>
  <c r="D66" i="110"/>
  <c r="L21" i="110"/>
  <c r="H60" i="110" s="1"/>
  <c r="K27" i="110"/>
  <c r="I109" i="109"/>
  <c r="G97" i="109"/>
  <c r="H95" i="109"/>
  <c r="G95" i="109"/>
  <c r="F95" i="109"/>
  <c r="H93" i="109"/>
  <c r="G93" i="109"/>
  <c r="F93" i="109"/>
  <c r="H91" i="109"/>
  <c r="G91" i="109"/>
  <c r="F91" i="109"/>
  <c r="H89" i="109"/>
  <c r="G89" i="109"/>
  <c r="G87" i="109"/>
  <c r="H87" i="109"/>
  <c r="F87" i="109"/>
  <c r="H56" i="109"/>
  <c r="G62" i="109"/>
  <c r="G45" i="109"/>
  <c r="G28" i="109"/>
  <c r="G19" i="109"/>
  <c r="G12" i="109"/>
  <c r="H10" i="109"/>
  <c r="G10" i="109"/>
  <c r="G107" i="109" s="1"/>
  <c r="H7" i="109"/>
  <c r="G7" i="109"/>
  <c r="G123" i="107"/>
  <c r="G106" i="107"/>
  <c r="G104" i="107"/>
  <c r="G36" i="106" s="1"/>
  <c r="G35" i="106"/>
  <c r="A98" i="107"/>
  <c r="G76" i="107"/>
  <c r="G33" i="106" s="1"/>
  <c r="G51" i="106"/>
  <c r="G49" i="106"/>
  <c r="F49" i="106"/>
  <c r="F18" i="106" s="1"/>
  <c r="G17" i="106"/>
  <c r="G16" i="106" s="1"/>
  <c r="F45" i="106"/>
  <c r="F17" i="106" s="1"/>
  <c r="G43" i="106"/>
  <c r="F43" i="106"/>
  <c r="F15" i="106" s="1"/>
  <c r="F10" i="106" s="1"/>
  <c r="F14" i="106"/>
  <c r="F13" i="106" s="1"/>
  <c r="G19" i="106"/>
  <c r="F19" i="106"/>
  <c r="E19" i="106"/>
  <c r="E17" i="106"/>
  <c r="E16" i="106" s="1"/>
  <c r="E13" i="106"/>
  <c r="F11" i="106"/>
  <c r="G10" i="106"/>
  <c r="E10" i="106"/>
  <c r="F74" i="102"/>
  <c r="E74" i="102"/>
  <c r="A74" i="102"/>
  <c r="F72" i="102"/>
  <c r="E72" i="102"/>
  <c r="A72" i="102"/>
  <c r="F66" i="102"/>
  <c r="E66" i="102"/>
  <c r="A66" i="102"/>
  <c r="A63" i="102" s="1"/>
  <c r="F64" i="102"/>
  <c r="E64" i="102"/>
  <c r="F54" i="102"/>
  <c r="E54" i="102"/>
  <c r="A54" i="102"/>
  <c r="F49" i="102"/>
  <c r="F42" i="102"/>
  <c r="E32" i="102"/>
  <c r="A32" i="102"/>
  <c r="F20" i="102"/>
  <c r="E20" i="102"/>
  <c r="E19" i="102" s="1"/>
  <c r="A20" i="102"/>
  <c r="A19" i="102"/>
  <c r="E10" i="102"/>
  <c r="H11" i="101"/>
  <c r="A11" i="101"/>
  <c r="F172" i="100"/>
  <c r="F171" i="100" s="1"/>
  <c r="E172" i="100"/>
  <c r="E171" i="100" s="1"/>
  <c r="H104" i="109" s="1"/>
  <c r="A172" i="100"/>
  <c r="A171" i="100" s="1"/>
  <c r="F104" i="109" s="1"/>
  <c r="F159" i="100"/>
  <c r="I83" i="109" s="1"/>
  <c r="J18" i="110" s="1"/>
  <c r="H83" i="109"/>
  <c r="A159" i="100"/>
  <c r="F83" i="109" s="1"/>
  <c r="F151" i="100"/>
  <c r="E151" i="100"/>
  <c r="E150" i="100" s="1"/>
  <c r="H68" i="109" s="1"/>
  <c r="F68" i="109"/>
  <c r="F142" i="100"/>
  <c r="A142" i="100"/>
  <c r="F96" i="100"/>
  <c r="E96" i="100"/>
  <c r="E88" i="100" s="1"/>
  <c r="H51" i="109" s="1"/>
  <c r="A96" i="100"/>
  <c r="F93" i="100"/>
  <c r="A93" i="100"/>
  <c r="F89" i="100"/>
  <c r="A89" i="100"/>
  <c r="F78" i="100"/>
  <c r="A78" i="100"/>
  <c r="E72" i="100"/>
  <c r="F71" i="100"/>
  <c r="A71" i="100"/>
  <c r="F57" i="100"/>
  <c r="E57" i="100"/>
  <c r="A57" i="100"/>
  <c r="F54" i="100"/>
  <c r="E54" i="100"/>
  <c r="A54" i="100"/>
  <c r="E46" i="100"/>
  <c r="E45" i="100"/>
  <c r="E44" i="100"/>
  <c r="E43" i="100"/>
  <c r="E42" i="100"/>
  <c r="H41" i="100"/>
  <c r="G41" i="100"/>
  <c r="H23" i="109" s="1"/>
  <c r="F41" i="100"/>
  <c r="A41" i="100"/>
  <c r="F23" i="109" s="1"/>
  <c r="E27" i="100"/>
  <c r="E24" i="100" s="1"/>
  <c r="E23" i="100" s="1"/>
  <c r="H16" i="109" s="1"/>
  <c r="F24" i="100"/>
  <c r="F23" i="100" s="1"/>
  <c r="A24" i="100"/>
  <c r="A23" i="100" s="1"/>
  <c r="F16" i="109" s="1"/>
  <c r="E15" i="100"/>
  <c r="E14" i="100"/>
  <c r="E71" i="100" l="1"/>
  <c r="E53" i="100" s="1"/>
  <c r="H35" i="109" s="1"/>
  <c r="A53" i="100"/>
  <c r="F35" i="109" s="1"/>
  <c r="F53" i="100"/>
  <c r="I35" i="109" s="1"/>
  <c r="E10" i="100"/>
  <c r="I16" i="109"/>
  <c r="E11" i="100"/>
  <c r="I23" i="109"/>
  <c r="E16" i="100"/>
  <c r="I104" i="109"/>
  <c r="A88" i="100"/>
  <c r="E41" i="100"/>
  <c r="F88" i="100"/>
  <c r="E9" i="111"/>
  <c r="E63" i="102"/>
  <c r="F63" i="102"/>
  <c r="L22" i="110"/>
  <c r="H61" i="110" s="1"/>
  <c r="L26" i="110"/>
  <c r="H65" i="110" s="1"/>
  <c r="L20" i="110"/>
  <c r="H59" i="110" s="1"/>
  <c r="I56" i="109"/>
  <c r="G58" i="110"/>
  <c r="I91" i="109"/>
  <c r="I93" i="109"/>
  <c r="I27" i="110"/>
  <c r="L15" i="110"/>
  <c r="H54" i="110" s="1"/>
  <c r="L23" i="110"/>
  <c r="H62" i="110" s="1"/>
  <c r="F16" i="106"/>
  <c r="F21" i="106" s="1"/>
  <c r="F9" i="106"/>
  <c r="F8" i="106" s="1"/>
  <c r="I62" i="109"/>
  <c r="L19" i="110"/>
  <c r="L12" i="110"/>
  <c r="I95" i="109"/>
  <c r="G51" i="110"/>
  <c r="E21" i="106"/>
  <c r="I87" i="109"/>
  <c r="L13" i="110"/>
  <c r="H52" i="110" s="1"/>
  <c r="L16" i="110"/>
  <c r="H55" i="110" s="1"/>
  <c r="L24" i="110"/>
  <c r="H63" i="110" s="1"/>
  <c r="E9" i="102"/>
  <c r="F177" i="99"/>
  <c r="I90" i="109" s="1"/>
  <c r="A177" i="99"/>
  <c r="F90" i="109" s="1"/>
  <c r="F89" i="109" s="1"/>
  <c r="F156" i="99"/>
  <c r="E156" i="99"/>
  <c r="E155" i="99" s="1"/>
  <c r="H74" i="109" s="1"/>
  <c r="A156" i="99"/>
  <c r="A155" i="99" s="1"/>
  <c r="F74" i="109" s="1"/>
  <c r="F140" i="99"/>
  <c r="E140" i="99"/>
  <c r="A140" i="99"/>
  <c r="E139" i="99"/>
  <c r="E138" i="99"/>
  <c r="F130" i="99"/>
  <c r="F129" i="99" s="1"/>
  <c r="F128" i="99" s="1"/>
  <c r="A130" i="99"/>
  <c r="A129" i="99"/>
  <c r="A128" i="99" s="1"/>
  <c r="F42" i="109" s="1"/>
  <c r="F106" i="99"/>
  <c r="A106" i="99"/>
  <c r="F97" i="99"/>
  <c r="A97" i="99"/>
  <c r="A77" i="99" s="1"/>
  <c r="F90" i="99"/>
  <c r="A82" i="99"/>
  <c r="F79" i="99"/>
  <c r="F78" i="99"/>
  <c r="F77" i="99" s="1"/>
  <c r="F61" i="99"/>
  <c r="E61" i="99"/>
  <c r="E77" i="99" s="1"/>
  <c r="A61" i="99"/>
  <c r="F42" i="99"/>
  <c r="F41" i="99"/>
  <c r="F37" i="99"/>
  <c r="A35" i="99"/>
  <c r="A33" i="99" s="1"/>
  <c r="F21" i="99"/>
  <c r="A21" i="99"/>
  <c r="E13" i="99"/>
  <c r="F33" i="99" l="1"/>
  <c r="F20" i="99" s="1"/>
  <c r="E14" i="99"/>
  <c r="A60" i="99"/>
  <c r="F11" i="109" s="1"/>
  <c r="F10" i="109" s="1"/>
  <c r="E130" i="99"/>
  <c r="E129" i="99" s="1"/>
  <c r="E128" i="99" s="1"/>
  <c r="H42" i="109" s="1"/>
  <c r="E10" i="99"/>
  <c r="I9" i="109"/>
  <c r="E12" i="99"/>
  <c r="I42" i="109"/>
  <c r="F25" i="110" s="1"/>
  <c r="F60" i="99"/>
  <c r="A20" i="99"/>
  <c r="F9" i="109" s="1"/>
  <c r="F7" i="109" s="1"/>
  <c r="B64" i="110"/>
  <c r="I89" i="109"/>
  <c r="H14" i="110"/>
  <c r="E9" i="106"/>
  <c r="E8" i="106" s="1"/>
  <c r="E12" i="100"/>
  <c r="F51" i="109"/>
  <c r="C57" i="110"/>
  <c r="G57" i="110" s="1"/>
  <c r="E13" i="100"/>
  <c r="E9" i="100" s="1"/>
  <c r="I51" i="109"/>
  <c r="E18" i="110"/>
  <c r="F18" i="110"/>
  <c r="D18" i="110"/>
  <c r="H58" i="110"/>
  <c r="H51" i="110"/>
  <c r="G14" i="106"/>
  <c r="B66" i="110" l="1"/>
  <c r="G64" i="110"/>
  <c r="B25" i="110"/>
  <c r="I7" i="109"/>
  <c r="E11" i="99"/>
  <c r="E9" i="99" s="1"/>
  <c r="I11" i="109"/>
  <c r="H27" i="110"/>
  <c r="H53" i="110"/>
  <c r="G18" i="110"/>
  <c r="L18" i="110" s="1"/>
  <c r="H57" i="110" s="1"/>
  <c r="G13" i="106"/>
  <c r="G21" i="106" s="1"/>
  <c r="G73" i="110" s="1"/>
  <c r="A151" i="98"/>
  <c r="A81" i="98"/>
  <c r="A42" i="98"/>
  <c r="F33" i="98"/>
  <c r="E33" i="98"/>
  <c r="E32" i="98" s="1"/>
  <c r="H73" i="109" s="1"/>
  <c r="E19" i="98"/>
  <c r="H41" i="109" s="1"/>
  <c r="A19" i="98"/>
  <c r="F41" i="109" s="1"/>
  <c r="E12" i="98"/>
  <c r="E11" i="98"/>
  <c r="E10" i="98"/>
  <c r="C25" i="110" l="1"/>
  <c r="C27" i="110" s="1"/>
  <c r="I10" i="109"/>
  <c r="B27" i="110"/>
  <c r="E9" i="98"/>
  <c r="H28" i="109"/>
  <c r="A41" i="98"/>
  <c r="F86" i="109" s="1"/>
  <c r="G9" i="106"/>
  <c r="F64" i="97"/>
  <c r="F59" i="97" s="1"/>
  <c r="F57" i="97"/>
  <c r="F56" i="97" s="1"/>
  <c r="F50" i="97"/>
  <c r="F49" i="97" s="1"/>
  <c r="L25" i="110" l="1"/>
  <c r="H64" i="110" s="1"/>
  <c r="F48" i="97"/>
  <c r="I34" i="109" s="1"/>
  <c r="F88" i="97"/>
  <c r="F87" i="97"/>
  <c r="F17" i="110" l="1"/>
  <c r="F27" i="110" s="1"/>
  <c r="I28" i="109"/>
  <c r="H38" i="97"/>
  <c r="G38" i="97"/>
  <c r="H22" i="109" s="1"/>
  <c r="H19" i="109" s="1"/>
  <c r="E11" i="97" l="1"/>
  <c r="I22" i="109"/>
  <c r="F81" i="97"/>
  <c r="E17" i="110" l="1"/>
  <c r="E27" i="110" s="1"/>
  <c r="I19" i="109"/>
  <c r="F118" i="97"/>
  <c r="I82" i="109" s="1"/>
  <c r="F143" i="97"/>
  <c r="F142" i="97" s="1"/>
  <c r="I103" i="109" s="1"/>
  <c r="J17" i="110" l="1"/>
  <c r="J27" i="110" s="1"/>
  <c r="I76" i="109"/>
  <c r="C56" i="110"/>
  <c r="I97" i="109"/>
  <c r="F24" i="97"/>
  <c r="F23" i="97" s="1"/>
  <c r="I15" i="109" s="1"/>
  <c r="E24" i="97"/>
  <c r="A24" i="97"/>
  <c r="G56" i="110" l="1"/>
  <c r="C66" i="110"/>
  <c r="G66" i="110" s="1"/>
  <c r="D17" i="110"/>
  <c r="I12" i="109"/>
  <c r="E118" i="97"/>
  <c r="H82" i="109" s="1"/>
  <c r="A118" i="97"/>
  <c r="F82" i="109" s="1"/>
  <c r="F76" i="109" s="1"/>
  <c r="A81" i="97"/>
  <c r="A49" i="97"/>
  <c r="A56" i="97"/>
  <c r="A59" i="97"/>
  <c r="H76" i="109" l="1"/>
  <c r="D27" i="110"/>
  <c r="E81" i="97"/>
  <c r="E80" i="97" s="1"/>
  <c r="H50" i="109" s="1"/>
  <c r="H45" i="109" s="1"/>
  <c r="E23" i="97"/>
  <c r="H15" i="109" s="1"/>
  <c r="E16" i="97"/>
  <c r="E15" i="97"/>
  <c r="E14" i="97"/>
  <c r="E104" i="97"/>
  <c r="E103" i="97" s="1"/>
  <c r="H67" i="109" s="1"/>
  <c r="E12" i="97"/>
  <c r="E10" i="97"/>
  <c r="A48" i="97"/>
  <c r="F34" i="109" s="1"/>
  <c r="F28" i="109" s="1"/>
  <c r="A143" i="97"/>
  <c r="A142" i="97" s="1"/>
  <c r="F103" i="109" s="1"/>
  <c r="F97" i="109" s="1"/>
  <c r="A104" i="97"/>
  <c r="A103" i="97" s="1"/>
  <c r="F67" i="109" s="1"/>
  <c r="F62" i="109" s="1"/>
  <c r="A80" i="97"/>
  <c r="F50" i="109" s="1"/>
  <c r="F45" i="109" s="1"/>
  <c r="A38" i="97"/>
  <c r="F22" i="109" s="1"/>
  <c r="F19" i="109" s="1"/>
  <c r="E143" i="97"/>
  <c r="E142" i="97" s="1"/>
  <c r="H103" i="109" s="1"/>
  <c r="F80" i="97"/>
  <c r="F38" i="97"/>
  <c r="E38" i="97"/>
  <c r="A23" i="97"/>
  <c r="F15" i="109" s="1"/>
  <c r="F12" i="109" s="1"/>
  <c r="F107" i="109" l="1"/>
  <c r="F111" i="109" s="1"/>
  <c r="H97" i="109"/>
  <c r="H62" i="109"/>
  <c r="H12" i="109"/>
  <c r="E13" i="97"/>
  <c r="E9" i="97" s="1"/>
  <c r="I50" i="109"/>
  <c r="H107" i="109" l="1"/>
  <c r="H111" i="109" s="1"/>
  <c r="G17" i="110"/>
  <c r="I45" i="109"/>
  <c r="I107" i="109" s="1"/>
  <c r="I111" i="109" l="1"/>
  <c r="G27" i="110"/>
  <c r="L17" i="110"/>
  <c r="H56" i="110" l="1"/>
  <c r="L27" i="110"/>
  <c r="H66" i="110" s="1"/>
  <c r="G74" i="110" s="1"/>
  <c r="G75" i="110" l="1"/>
  <c r="G78" i="110"/>
</calcChain>
</file>

<file path=xl/sharedStrings.xml><?xml version="1.0" encoding="utf-8"?>
<sst xmlns="http://schemas.openxmlformats.org/spreadsheetml/2006/main" count="5633" uniqueCount="2204">
  <si>
    <t>Kapitola</t>
  </si>
  <si>
    <t>název kapitoly</t>
  </si>
  <si>
    <t>Celkem</t>
  </si>
  <si>
    <t>913</t>
  </si>
  <si>
    <t>914</t>
  </si>
  <si>
    <t>917</t>
  </si>
  <si>
    <t>920</t>
  </si>
  <si>
    <t>923</t>
  </si>
  <si>
    <t xml:space="preserve">příspěvkové organizace - limit výdajů </t>
  </si>
  <si>
    <t>působnosti - limit výdajů</t>
  </si>
  <si>
    <t>transfery - limit výdajů</t>
  </si>
  <si>
    <t>limity resortu v kapitolách</t>
  </si>
  <si>
    <t xml:space="preserve">kapitálové výdaje - závazný limit výdajů </t>
  </si>
  <si>
    <t>spolufinancování EU - závazný limit výdajů</t>
  </si>
  <si>
    <t>u k a z a t e l</t>
  </si>
  <si>
    <t>ORG</t>
  </si>
  <si>
    <t xml:space="preserve">Nedaňové příjmy </t>
  </si>
  <si>
    <t>jmenovité investiční akce resortu</t>
  </si>
  <si>
    <t>S P O L U F I N A N C O V Á N Í   E U</t>
  </si>
  <si>
    <t>tis. Kč</t>
  </si>
  <si>
    <t>uk.</t>
  </si>
  <si>
    <t>x</t>
  </si>
  <si>
    <t>ZU</t>
  </si>
  <si>
    <t>č.a.</t>
  </si>
  <si>
    <t xml:space="preserve">uk. </t>
  </si>
  <si>
    <t>SU</t>
  </si>
  <si>
    <t>DU</t>
  </si>
  <si>
    <t>výdajový limit resortu v kapitole</t>
  </si>
  <si>
    <t>č.org.</t>
  </si>
  <si>
    <t>příspěvek na odpisy</t>
  </si>
  <si>
    <t>příspěvek na provoz</t>
  </si>
  <si>
    <t>§</t>
  </si>
  <si>
    <t>pol.</t>
  </si>
  <si>
    <t>P Ů S O B N O S T I</t>
  </si>
  <si>
    <t>P Ř Í S P Ě V K O V É   O R G A N I Z A C E</t>
  </si>
  <si>
    <t>K A P I T Á L O V É   V Ý D A J E</t>
  </si>
  <si>
    <t>RU</t>
  </si>
  <si>
    <t>tis.Kč</t>
  </si>
  <si>
    <t>poznámka</t>
  </si>
  <si>
    <t>D O T A Č N Í  F O N D   K R A J E</t>
  </si>
  <si>
    <t>T R A N S F E R Y</t>
  </si>
  <si>
    <t>926</t>
  </si>
  <si>
    <t xml:space="preserve">výdajový limit resortu v kapitole </t>
  </si>
  <si>
    <t>912</t>
  </si>
  <si>
    <t>jmenovité inv. a neinv. akce resortu</t>
  </si>
  <si>
    <t>dotační fond - závazný limit výdajů</t>
  </si>
  <si>
    <t>odvody PO v resortu dopravy</t>
  </si>
  <si>
    <t>Krajská správa silnic Libereckého kraje</t>
  </si>
  <si>
    <t>912 06</t>
  </si>
  <si>
    <t>913 06 - Příspěvkové organizace / odbor dopravy</t>
  </si>
  <si>
    <t>913 06</t>
  </si>
  <si>
    <t>1601</t>
  </si>
  <si>
    <t xml:space="preserve">Krajská správa silnic LK, p.o. - provozní příspěvek </t>
  </si>
  <si>
    <t>914 06 - Působnosti / odbor dopravy</t>
  </si>
  <si>
    <t>914 06</t>
  </si>
  <si>
    <t>Silniční doprava a hospodářství</t>
  </si>
  <si>
    <t>0610000000</t>
  </si>
  <si>
    <t>studie, dokumentace a služby</t>
  </si>
  <si>
    <t>0612000000</t>
  </si>
  <si>
    <t>posudky, metodika, školení</t>
  </si>
  <si>
    <t>0614000000</t>
  </si>
  <si>
    <t>údržba cyklodopravy</t>
  </si>
  <si>
    <t>0615000000</t>
  </si>
  <si>
    <t>platby věcných břemen</t>
  </si>
  <si>
    <t>0662000000</t>
  </si>
  <si>
    <t>zahraniční spolupráce</t>
  </si>
  <si>
    <t>Bezpečnost silničního provozu</t>
  </si>
  <si>
    <t>0620000000</t>
  </si>
  <si>
    <t>krajský program BESIP</t>
  </si>
  <si>
    <t>0626000000</t>
  </si>
  <si>
    <t>kampaň "Nepřiměřená rychlost"</t>
  </si>
  <si>
    <t>Dopravní obslužnost</t>
  </si>
  <si>
    <t>dopravní obslužnost autobusová kraj + obce</t>
  </si>
  <si>
    <t>dopravní obslužnost drážní (pouze vlak)</t>
  </si>
  <si>
    <t>dopravní obslužnost autobusová - protarifovací ztráta</t>
  </si>
  <si>
    <t>činnost dopravního svazu</t>
  </si>
  <si>
    <t xml:space="preserve">integrovaný dopravní systém </t>
  </si>
  <si>
    <t>917 06 - Transfery / odbor dopravy</t>
  </si>
  <si>
    <t>917 06</t>
  </si>
  <si>
    <t>Transfery v resortu dopravy</t>
  </si>
  <si>
    <t>06700010000</t>
  </si>
  <si>
    <t>KORID LK, spol. s r.o.</t>
  </si>
  <si>
    <t>06700020000</t>
  </si>
  <si>
    <t>podpora dopravní výchovy - DDH v kraji</t>
  </si>
  <si>
    <t>06700022002</t>
  </si>
  <si>
    <t>podpora dopravní výchovy - DDH Český Dub</t>
  </si>
  <si>
    <t>06700032003</t>
  </si>
  <si>
    <t>podpora dopravní výchovy - DDH Frýdlant</t>
  </si>
  <si>
    <t>06700042007</t>
  </si>
  <si>
    <t>podpora dopravní výchovy - DDH Chrastava</t>
  </si>
  <si>
    <t>06700063001</t>
  </si>
  <si>
    <t>podpora dopravní výchovy - DDH Jablonec nad Nisou</t>
  </si>
  <si>
    <t>06700074001</t>
  </si>
  <si>
    <t>podpora dopravní výchovy - DDH Česká Lípa</t>
  </si>
  <si>
    <t>06700085008</t>
  </si>
  <si>
    <t>podpora dopravní výchovy - DDH Turnov</t>
  </si>
  <si>
    <t>06700095029</t>
  </si>
  <si>
    <t>podpora dopravní výchovy - DDH Košťálov</t>
  </si>
  <si>
    <t>06700102001</t>
  </si>
  <si>
    <t>podpora dopravní výchovy - DDH Liberec</t>
  </si>
  <si>
    <t>920 06 - Kapitálové výdaje / odbor dopravy</t>
  </si>
  <si>
    <t>920 06</t>
  </si>
  <si>
    <t>0670000000</t>
  </si>
  <si>
    <t>výkupy pozemků pod komunikacemi</t>
  </si>
  <si>
    <t>velkoplošné opravy havarijních úseků - nerozepsaná rezerva</t>
  </si>
  <si>
    <t>923 06 - Spolufinancování EU / odbor dopravy</t>
  </si>
  <si>
    <t>923 06</t>
  </si>
  <si>
    <t>926 06 - Dotační fond / odbor dopravy</t>
  </si>
  <si>
    <t>926 06</t>
  </si>
  <si>
    <t>Programy resortu Dopravy</t>
  </si>
  <si>
    <t>Ú Č E L O V É   P Ř Í S P Ě V K Y   PO</t>
  </si>
  <si>
    <t xml:space="preserve">účelové příspěvky - limit výdajů </t>
  </si>
  <si>
    <t>912 06 - Účelové příspěvky PO / odbor dopravy</t>
  </si>
  <si>
    <t>6.1 Program na podporu rozvoje cyklistické dopravy</t>
  </si>
  <si>
    <t>6.3 Program na podporu projektové činnosti</t>
  </si>
  <si>
    <t>ORJ 06 - odbor dopravy</t>
  </si>
  <si>
    <r>
      <t xml:space="preserve">Rozvoj společné dopravní koncepce veřejné dopravy v příhraničních oblastech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- transfer na KORID LK, spol. s r.o.</t>
    </r>
  </si>
  <si>
    <t>0665000000</t>
  </si>
  <si>
    <t xml:space="preserve">Obnova a údržba alejí na Frýdlantsku   </t>
  </si>
  <si>
    <t>Rekonstrukce objektu KSS LK, České mládeže, Liberec</t>
  </si>
  <si>
    <t>Na kole jen s přilbou</t>
  </si>
  <si>
    <t>06800070000</t>
  </si>
  <si>
    <t>Intenzifikace přivadeče vody Bátovka do Jilemnic a odkanalizování lokality Dolních Štěpanic v obci Benecko - VHS</t>
  </si>
  <si>
    <t>0690810000</t>
  </si>
  <si>
    <r>
      <t xml:space="preserve">IROP Okružní křižovatky II/292 a II/289 Semily, ul. Bořkovská, Brodská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</si>
  <si>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II/292 Benešov u Semil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</si>
  <si>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II/262 Česká Lípa - Dobranov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</si>
  <si>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II/2904 Mníšek od III/2907 - Oldřichov (hum.)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</si>
  <si>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II/270 Doksy - Dubá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</si>
  <si>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II/286 Jilemnice - Košťálov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</si>
  <si>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II/293 Jilemnice humanizace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</si>
  <si>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II/268 obchvat Zákupy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</si>
  <si>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Jablonné v Podještědí - 2. etapa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</si>
  <si>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IROP-II/268 Mimoň-hranice Libereckého kraje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</si>
  <si>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IROP-II/290 Roprachtice-Kořenov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</si>
  <si>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IROP-II/610 Turnov-hranice LK 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</si>
  <si>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Silnice II/278, okružní křižovatka Stráž pod Ralskem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</si>
  <si>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Silnice II/592 Kryštofovo údolí-Křižany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</si>
  <si>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Silnice II/286 ul. Žižkova, Jilemnice - </t>
    </r>
    <r>
      <rPr>
        <sz val="8"/>
        <color indexed="12"/>
        <rFont val="Arial"/>
        <family val="2"/>
        <charset val="238"/>
      </rPr>
      <t>spolufinancování LK</t>
    </r>
  </si>
  <si>
    <t>Odvody PO - příjmy rozpočtu 2019</t>
  </si>
  <si>
    <t>Limity pro přípravu rozpočtu 2019</t>
  </si>
  <si>
    <t>limit pro 2019</t>
  </si>
  <si>
    <t>SR 2018</t>
  </si>
  <si>
    <t>Návrh limitů 2019 ze SVR</t>
  </si>
  <si>
    <t>NR 2019</t>
  </si>
  <si>
    <t>ostraha areálu Ralsko</t>
  </si>
  <si>
    <t>Zákaznické centrum - Front office</t>
  </si>
  <si>
    <t>odbavovací systém IDOL</t>
  </si>
  <si>
    <t>příkazní smlouva LK - vnitřní dopravce</t>
  </si>
  <si>
    <t>vedení majetkového účtu Silnice LK, a.s. - zaknihované akcie</t>
  </si>
  <si>
    <t>06800215103</t>
  </si>
  <si>
    <t>Rekonstrukce mostu přes řeku Jizeru - obec Kořenov</t>
  </si>
  <si>
    <t>Podpora rozvoje cyklistické dopravy v LK</t>
  </si>
  <si>
    <t>06620020000</t>
  </si>
  <si>
    <t>06620030000</t>
  </si>
  <si>
    <t>06620040000</t>
  </si>
  <si>
    <t>06620050000</t>
  </si>
  <si>
    <t>06620060000</t>
  </si>
  <si>
    <t>06620070000</t>
  </si>
  <si>
    <t>06620100000</t>
  </si>
  <si>
    <t>06620110000</t>
  </si>
  <si>
    <t>06620120000</t>
  </si>
  <si>
    <t>06620140000</t>
  </si>
  <si>
    <t>06620150000</t>
  </si>
  <si>
    <t>06620160000</t>
  </si>
  <si>
    <t>06620170000</t>
  </si>
  <si>
    <t>06620180000</t>
  </si>
  <si>
    <t>06620190000</t>
  </si>
  <si>
    <t>06620200000</t>
  </si>
  <si>
    <t>Napojení Průmyslové zóny Jih v Liberci na I/35</t>
  </si>
  <si>
    <t>Obnova a údržba alejí na Novoborsku</t>
  </si>
  <si>
    <t>Most ev.č. 26833-1 Srní u České Lípy</t>
  </si>
  <si>
    <t>II/282 Koberovy</t>
  </si>
  <si>
    <t>III/28713 Radoňovice - Rychnov nad Nisou</t>
  </si>
  <si>
    <t>0685050000</t>
  </si>
  <si>
    <t>III/28735 Jistebsko - Skuhrov</t>
  </si>
  <si>
    <t>III/28727 Jenišovice - Roudný</t>
  </si>
  <si>
    <t>0685500000</t>
  </si>
  <si>
    <t>0685600000</t>
  </si>
  <si>
    <t>0685700000</t>
  </si>
  <si>
    <t>0685800000</t>
  </si>
  <si>
    <t>0650000000</t>
  </si>
  <si>
    <t>0653000000</t>
  </si>
  <si>
    <t>0656000000</t>
  </si>
  <si>
    <t>0661000000</t>
  </si>
  <si>
    <t>0663000000</t>
  </si>
  <si>
    <t>0690801601</t>
  </si>
  <si>
    <t>Projektové dokumentace na silnice LK II. a III. třídy</t>
  </si>
  <si>
    <t>Demolice havarijních objektů v bývalém VP Ralsko</t>
  </si>
  <si>
    <t>Krajská správa silnic LK p.o. - realizace příkazní smlouvy Silnice LK a.s. na ZIMNÍ ÚDRŽBU 2019</t>
  </si>
  <si>
    <t>Krajská správa silnic LK p.o. - realizace příkazní smlouvy Silnice LK a.s. na BĚŽNOU ÚDRŽBU 2019</t>
  </si>
  <si>
    <t>Podpora projektů - řešení naléhavých potřeb v LK</t>
  </si>
  <si>
    <t>06800280000</t>
  </si>
  <si>
    <t>06800440000</t>
  </si>
  <si>
    <t>06800433019</t>
  </si>
  <si>
    <t>0663020000</t>
  </si>
  <si>
    <t>0663030000</t>
  </si>
  <si>
    <t>0663040000</t>
  </si>
  <si>
    <t>zařízení budovy</t>
  </si>
  <si>
    <t>zahájení VZ v 2018</t>
  </si>
  <si>
    <t>úhrada posledních faktur</t>
  </si>
  <si>
    <t>zahájení 4/2019</t>
  </si>
  <si>
    <t>úhrada PD</t>
  </si>
  <si>
    <t>úhrada TDI</t>
  </si>
  <si>
    <t>poslední faktura</t>
  </si>
  <si>
    <t>úhrada TDI a poslední faktury</t>
  </si>
  <si>
    <t>ORJ 14 - odbor investic a správy nemovitého majektu</t>
  </si>
  <si>
    <t>914 14 - Působnosti / odbor investic a správy nemovitého majektu</t>
  </si>
  <si>
    <t>914 14</t>
  </si>
  <si>
    <t>141000</t>
  </si>
  <si>
    <t>správa majetku kraje - činnost</t>
  </si>
  <si>
    <t>142000</t>
  </si>
  <si>
    <t>investorská činnost</t>
  </si>
  <si>
    <t>142001</t>
  </si>
  <si>
    <t>správa majetku kraje - externí architekt kraje</t>
  </si>
  <si>
    <t>143000</t>
  </si>
  <si>
    <t>zakázková činnost</t>
  </si>
  <si>
    <t>144000</t>
  </si>
  <si>
    <t>majetkoprávní operace</t>
  </si>
  <si>
    <t>144131</t>
  </si>
  <si>
    <t>správa majetku kraje - administrace a příprava VZ</t>
  </si>
  <si>
    <t>920 14 - Kapitálové výdaje / odbor investic a správy nemovitého majektu</t>
  </si>
  <si>
    <t>920 14</t>
  </si>
  <si>
    <t>Parkovací dům, Lávka a kultivace okolí sídla Libereckého kraje</t>
  </si>
  <si>
    <t>923 14 - Spolufinancování EU / odbor investic a správy nemovitého majetku</t>
  </si>
  <si>
    <t>923 14</t>
  </si>
  <si>
    <r>
      <t xml:space="preserve">OP ŽP - ZTTV obv. konstrukcí budovy SOŠ a SOU v České Lípě, budovy v Lužické ulici - </t>
    </r>
    <r>
      <rPr>
        <sz val="8"/>
        <color indexed="12"/>
        <rFont val="Arial"/>
        <family val="2"/>
        <charset val="238"/>
      </rPr>
      <t xml:space="preserve">spolufinancování LK   </t>
    </r>
  </si>
  <si>
    <r>
      <t>OP ŽP - ZTTV obv. konstrukcí budovy SOŠ a SOU v České Lípě, budovy v Lužické ulici -</t>
    </r>
    <r>
      <rPr>
        <sz val="8"/>
        <color indexed="10"/>
        <rFont val="Arial"/>
        <family val="2"/>
        <charset val="238"/>
      </rPr>
      <t xml:space="preserve"> předfinancování LK   </t>
    </r>
  </si>
  <si>
    <r>
      <t xml:space="preserve">OP ŽP - ZTTV obv. konstrukcí  budovy SOŠ a SOU v České Lípě, pavilon B v ulici 28. Října - </t>
    </r>
    <r>
      <rPr>
        <sz val="8"/>
        <color indexed="12"/>
        <rFont val="Arial"/>
        <family val="2"/>
        <charset val="238"/>
      </rPr>
      <t xml:space="preserve">spolufinancování LK          </t>
    </r>
    <r>
      <rPr>
        <sz val="8"/>
        <rFont val="Arial"/>
        <family val="2"/>
        <charset val="238"/>
      </rPr>
      <t xml:space="preserve">  </t>
    </r>
  </si>
  <si>
    <r>
      <t xml:space="preserve">OP ŽP - ZTTV obv. konstrukcí  budovy SOŠ a SOU v České Lípě, pavilon B v ulici 28. Října - </t>
    </r>
    <r>
      <rPr>
        <sz val="8"/>
        <color indexed="10"/>
        <rFont val="Arial"/>
        <family val="2"/>
        <charset val="238"/>
      </rPr>
      <t xml:space="preserve">předfinancování LK            </t>
    </r>
  </si>
  <si>
    <t>V 1.Q potřeba cca 200tis na žádost a PD. Převod 470 na OPŽP Frýdlant.</t>
  </si>
  <si>
    <t>V 1.Q potřeba cca 200tis na žádost a PD. Převod 230 na OPŽP Frýdlant.</t>
  </si>
  <si>
    <t>V 1.Q potřeba cca 200tis na žádost a PD. Převod 460 na OPŽP Frýdlant.</t>
  </si>
  <si>
    <t>V 1.Q potřeba cca 200tis na žádost a PD. Převod 440 na OPŽP Frýdlant.</t>
  </si>
  <si>
    <t>pokračování</t>
  </si>
  <si>
    <r>
      <t xml:space="preserve">OP ŽP - Energetické úspory OA, Česká Lípa - </t>
    </r>
    <r>
      <rPr>
        <sz val="8"/>
        <color indexed="12"/>
        <rFont val="Arial"/>
        <family val="2"/>
        <charset val="238"/>
      </rPr>
      <t xml:space="preserve">spolufinancování LK   </t>
    </r>
  </si>
  <si>
    <t>V 1.Q potřeba cca 1800 NZP, v 1Q bude projekt ukončen. Navýšení o 1.700tis ze Svojsíkovky (4620101437)</t>
  </si>
  <si>
    <r>
      <t>OP ŽP - Energetické úspory OA, Česká Lípa -</t>
    </r>
    <r>
      <rPr>
        <sz val="8"/>
        <color indexed="10"/>
        <rFont val="Arial"/>
        <family val="2"/>
        <charset val="238"/>
      </rPr>
      <t xml:space="preserve"> předfinancování LK</t>
    </r>
  </si>
  <si>
    <t>V 1.Q potřeba cca 3.000 NZP na stavební práce za prosinec až únor. Navýšení o 1.300tis ze Svojsíkovky (4620101437) navýšení o 1600tis z IROP Školy bez bariér gymnázia (1403; 1405;1409; 1411)</t>
  </si>
  <si>
    <t>Realizace projektu zrušena usn. 1706/18/RK. Převod 1.700tis na OPŽP OA (4620051412); převod 1.300tis na OPŽP Zámecká Frýdlant (4620061448).</t>
  </si>
  <si>
    <t>V 1.Q potřeba cca 3000tis na vnitřní stavební úpravy. Navýšeno o 2400tis z Gympl.Mimoň a Frýdlant a z školy bez bariér stavební a strojní (46200201402; 4620211406; 4620221420; 4620221421)</t>
  </si>
  <si>
    <t>V 1.Q potřeba cca 100tis na žádost. Převod 500tis na Ink.výt.talent. (462011)</t>
  </si>
  <si>
    <t>V 1.Q potřeba cca 100tis na žádost. Převod 300tis na Ink.výt.talent. (462011)</t>
  </si>
  <si>
    <t>Realizace projektu pozastavena (pravděpodobně nebude realizován).  Převod 900tis na Ink.výt.talent. (462011)</t>
  </si>
  <si>
    <t>V 1.Q potřeba cca 200tis na žádost + PD.  Převod 700tis na Ink.výt.talent. (462011)</t>
  </si>
  <si>
    <t>V 1.Q potřeba cca 200tis na žádost + PD. Převod 800tis na horolezce (7620011705)</t>
  </si>
  <si>
    <t>V 1.Q potřeba cca 200tis na žádost + PD. Převod 1500tis na horolezce (7620011705)</t>
  </si>
  <si>
    <t>V 1.Q potřeba cca 200tis na žádost + PD. Převod 200tis na knihovnu (7620041701)</t>
  </si>
  <si>
    <t>Záměr. Závazek bude 12/18 nebo 1/19. V 1.Q. potřeba na PD 1.000. Real.až na podzim. Převod 1000tis na Muzeum (7620021702)</t>
  </si>
  <si>
    <t>Záměr. Závazek bude 12/18 nebo 1/19. V 1.Q. potřeba na PD 2.000. Real.až na podzim. Převod 1600tis na Muzeum (7620021702)</t>
  </si>
  <si>
    <t>Záměr. Závazek bude 12/18 nebo 1/19. V 1.Q. potřeba na PD 1.000. Real.až na podzim. Převod 1400tis na Muzeum (7620021702)</t>
  </si>
  <si>
    <t>Záměr. Závazek bude 12/18 nebo 1/19. V 1.Q. potřeba na PD 1.000. Real.až na podzim. Převod 1400tis na horolezce (7620011705)</t>
  </si>
  <si>
    <r>
      <t xml:space="preserve">IROP Transformace – Domov Sluneční dvůr, p. o. - </t>
    </r>
    <r>
      <rPr>
        <sz val="8"/>
        <color indexed="12"/>
        <rFont val="Arial"/>
        <family val="2"/>
        <charset val="238"/>
      </rPr>
      <t>spolufinancování LK</t>
    </r>
  </si>
  <si>
    <t>V 1.Q potřeba cca 50tis. Převod 1300tis na horolezce (7620011705)</t>
  </si>
  <si>
    <r>
      <t>IROP Transformace – Domov Sluneční dvůr, p. o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</si>
  <si>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Transformace – Domov a Centrum denních služeb Jablonec nad Nisou, p.o. -</t>
    </r>
    <r>
      <rPr>
        <sz val="8"/>
        <color indexed="12"/>
        <rFont val="Arial"/>
        <family val="2"/>
        <charset val="238"/>
      </rPr>
      <t xml:space="preserve"> spolufinancování LK</t>
    </r>
  </si>
  <si>
    <t>V 1. Q potřeba cca 1 mil Kč na dopracování PD. Navýšeno o 400tis z Jedličk. (5620061501)</t>
  </si>
  <si>
    <r>
      <t xml:space="preserve">IROP Transformace – Domov a Centrum denních služeb Jablonec nad Nisou, p.o. - </t>
    </r>
    <r>
      <rPr>
        <sz val="8"/>
        <color indexed="10"/>
        <rFont val="Arial"/>
        <family val="2"/>
        <charset val="238"/>
      </rPr>
      <t>předfinancování LK</t>
    </r>
  </si>
  <si>
    <t>V 1.Q potřeba 0tis Kč (projekt je v zásobníku). Převod 400tis Kč na Transf.Jablonec (5620021522)</t>
  </si>
  <si>
    <t>V 1.Q potřeba 0tis Kč (v projektu se nic neděje, čeká se na OSV). Převod 1900 na knihovnu (7620041701)</t>
  </si>
  <si>
    <t>Záměr. Závazek bude 12/18 nebo 1/19. V 1.Q. potřeba na PD 1.000. Real.až na podzim. Navýšeno o 500 tis z OPŽP Tanvaldská (5620131402)</t>
  </si>
  <si>
    <t>Záměr. Závazek bude 12/18 nebo 1/19. V 1.Q. potřeba na PD 1.000. Real.až na podzim. Poníženo o 500 tis na OPŽP Vratislavice (5620121514)</t>
  </si>
  <si>
    <r>
      <t xml:space="preserve">OP PS ČR-Sasko II - Pro horolezce neexistují hranice, v Muzeu Českého ráje v Turnově - </t>
    </r>
    <r>
      <rPr>
        <sz val="8"/>
        <color indexed="12"/>
        <rFont val="Arial"/>
        <family val="2"/>
        <charset val="238"/>
      </rPr>
      <t>spolufinancování LK</t>
    </r>
  </si>
  <si>
    <t xml:space="preserve">V 1.Q potřeba cca 5800tis Kč na faktury za dodávku interiéru. Navýšení o 5000tis z OPŽP Kam.Šenov (4620281425), Transformace Sosnová (5620011505), školy bez bariér Mateřská a stavební (4620221432; 4620221433) </t>
  </si>
  <si>
    <r>
      <t xml:space="preserve">OP PS ČR-Sasko II - Pro horolezce neexistují hranice, v Muzeu Českého ráje v Turnově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</si>
  <si>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IROP Modernizace Severočeského muzea v Liberci – 2. etapa - </t>
    </r>
    <r>
      <rPr>
        <sz val="8"/>
        <color indexed="12"/>
        <rFont val="Arial"/>
        <family val="2"/>
        <charset val="238"/>
      </rPr>
      <t>spolufinancování LK</t>
    </r>
  </si>
  <si>
    <t>V 1.Q. potřeba cca 13000tis fakturace za stavbu (cca 11 mil) + vybavení cca 2 mil Kč. Navýšeno o 7300tis z OPŽP Turnov, Frýdlant, Semily a Mart.Údolí Cvikov (4620241430; 4620261448; 4620271469; 9620061907)</t>
  </si>
  <si>
    <r>
      <t>IROP Modernizace Severočeského muzea v Liberci – 2. etapa -</t>
    </r>
    <r>
      <rPr>
        <b/>
        <sz val="8"/>
        <color indexed="10"/>
        <rFont val="Arial"/>
        <family val="2"/>
        <charset val="238"/>
      </rPr>
      <t xml:space="preserve"> </t>
    </r>
    <r>
      <rPr>
        <sz val="8"/>
        <color indexed="10"/>
        <rFont val="Arial"/>
        <family val="2"/>
        <charset val="238"/>
      </rPr>
      <t xml:space="preserve">předfinancování LK </t>
    </r>
  </si>
  <si>
    <t>V 1.Q. potřeba cca 6600tis fakturace za dodávku nábytku+Digitalizace+čipování knih. Navýšení o 5000tis z OPŽP Vlastivěd.muzeum (7620051704) a z IROP Aposs (5620081520) a 200tis z školy bez bariér Jablonec řemesel (4620221440)</t>
  </si>
  <si>
    <t>Záměr. Závazek bude 12/18 nebo 1/19. V 1.Q. potřeba na PD 1.000. Real.až na podzim. Převod 2900tis na knihovnu (7620041701)</t>
  </si>
  <si>
    <t>Záměr. Závazek bude 12/18 nebo 1/19. V 1.Q. potřeba na PD 1.000. Real.až na podzim. Převod 3300tis na Muzeum (7620021702)</t>
  </si>
  <si>
    <t>ORJ 15 - odbor kancelář ředitele</t>
  </si>
  <si>
    <t>910</t>
  </si>
  <si>
    <t>zastupitelstvo - limit výdajů</t>
  </si>
  <si>
    <t>911</t>
  </si>
  <si>
    <t xml:space="preserve">krajský úřad - limit výdajů </t>
  </si>
  <si>
    <t>925</t>
  </si>
  <si>
    <t>sociální fond - závazný limit výdajů</t>
  </si>
  <si>
    <t>910 15 - Zastupitelstvo / odbor kancelář ředitele</t>
  </si>
  <si>
    <t>910 15</t>
  </si>
  <si>
    <t>Z A S T U P I T E L S T V O</t>
  </si>
  <si>
    <t xml:space="preserve">x </t>
  </si>
  <si>
    <t>Osobní výdaje členů zastupitelstva a orgánů kraje</t>
  </si>
  <si>
    <t>0100110000</t>
  </si>
  <si>
    <t>měsíční odměny a odvody uvolněných členů ZK</t>
  </si>
  <si>
    <t>0100120000</t>
  </si>
  <si>
    <t>odměny a odvody uvolněných členů ZK při skončení funkce</t>
  </si>
  <si>
    <t>0100130000</t>
  </si>
  <si>
    <t>měsíční odměny a odvody neuvolněných členů ZK</t>
  </si>
  <si>
    <t>0100140000</t>
  </si>
  <si>
    <t>odměny a odvody neuvolněných členů ZK za členství ve výborech ZK</t>
  </si>
  <si>
    <t>0100150000</t>
  </si>
  <si>
    <t>odměny a odvody neuvolněných členů ZK za členství v komisích RK</t>
  </si>
  <si>
    <t>0100160000</t>
  </si>
  <si>
    <t>refundace mezd a zákonných odvodů (zaměstn. jiných organizací) u neuvolněných členů ZK</t>
  </si>
  <si>
    <t>0100170000</t>
  </si>
  <si>
    <t>náhrady ušlého výdělku OSVČ u neuvolněných členů ZK</t>
  </si>
  <si>
    <t>0100180000</t>
  </si>
  <si>
    <t>odměny a odvody členů výborů ZK (nečlenů ZK)</t>
  </si>
  <si>
    <t>0100190000</t>
  </si>
  <si>
    <t>odměny a odvody členů komisí RK (nečlenů ZK)</t>
  </si>
  <si>
    <t>0100200000</t>
  </si>
  <si>
    <t>ostatní osobní výdaje (nečlenů ZK)</t>
  </si>
  <si>
    <t>0100210000</t>
  </si>
  <si>
    <t>odměny a odvody (nečlenů ZK)</t>
  </si>
  <si>
    <t xml:space="preserve">Běžné provozní výdaje </t>
  </si>
  <si>
    <t>0100000000</t>
  </si>
  <si>
    <t>ochranné pracovní pomůcky</t>
  </si>
  <si>
    <t xml:space="preserve">knihy, učební pomůcky, tisk </t>
  </si>
  <si>
    <t xml:space="preserve">drobný hmotný dlouhodobý majetek </t>
  </si>
  <si>
    <t>materiál</t>
  </si>
  <si>
    <t>pohonné hmoty a maziva</t>
  </si>
  <si>
    <t>služby telekomunikací a radiokomunkací</t>
  </si>
  <si>
    <t>služby peněžních ústavů</t>
  </si>
  <si>
    <t>nákup ostatních služeb</t>
  </si>
  <si>
    <t>opravy a udržování</t>
  </si>
  <si>
    <t>tuzemské cestovné</t>
  </si>
  <si>
    <t>ostatní nákupy jinde nezařazené</t>
  </si>
  <si>
    <t>platby daní a poplatků státnímu rozpočtu</t>
  </si>
  <si>
    <t>úhrady sankcí jiným rozpočtům</t>
  </si>
  <si>
    <t>platby daní a poplatků krajům, obcím a státním fondům</t>
  </si>
  <si>
    <t>9100000000</t>
  </si>
  <si>
    <t>stravování</t>
  </si>
  <si>
    <t>911 15 - Krajský úřad / odbor kancelář ředitele</t>
  </si>
  <si>
    <t>911 15</t>
  </si>
  <si>
    <t>K R A J S K Ý   Ú Ř A D</t>
  </si>
  <si>
    <t>výdajový limit kapitoly a resortu</t>
  </si>
  <si>
    <t>1515000000</t>
  </si>
  <si>
    <t>Osobní výdaje zaměstnanců kraje</t>
  </si>
  <si>
    <t>platy zaměstnanců v pracovním poměru</t>
  </si>
  <si>
    <t>ostatní osobní výdaje</t>
  </si>
  <si>
    <t>odstupné</t>
  </si>
  <si>
    <t>náhrady mezd v době nemoci</t>
  </si>
  <si>
    <t>povinné pojistné na sociální a zdravotní zabezpečení</t>
  </si>
  <si>
    <t>platy zaměstnanců v pracovním poměru - rezerva</t>
  </si>
  <si>
    <t>povinné pojistné na sociální a zdravotní zabezpečení - rezerva</t>
  </si>
  <si>
    <t>Běžné výdaje krajského úřadu</t>
  </si>
  <si>
    <t xml:space="preserve">ochranné pomůcky + léky a zdravotnický materoál </t>
  </si>
  <si>
    <t xml:space="preserve">drobný dlouhodobý majetek </t>
  </si>
  <si>
    <t>voda, teplo a energie</t>
  </si>
  <si>
    <t>služby pošt</t>
  </si>
  <si>
    <t>nájemné</t>
  </si>
  <si>
    <t xml:space="preserve">konzultační, právní a poradenské služby </t>
  </si>
  <si>
    <t>5015000000</t>
  </si>
  <si>
    <t>nákup ostatních služeb - AUDITY + EFQM</t>
  </si>
  <si>
    <t>školení a vzdělávání</t>
  </si>
  <si>
    <t>zpracování dat a služby související s informačními a komunikačními technologiemi</t>
  </si>
  <si>
    <t>účastnické poplatky za konference</t>
  </si>
  <si>
    <t>pohoštění</t>
  </si>
  <si>
    <t>příspěvky, náhrady a ostatní</t>
  </si>
  <si>
    <t>2015000000</t>
  </si>
  <si>
    <t>parky, zeleň a parkoviště</t>
  </si>
  <si>
    <t>6015000000</t>
  </si>
  <si>
    <t>tuzemské cestovné zaměstnanců krajského úřadu</t>
  </si>
  <si>
    <t>7015000000</t>
  </si>
  <si>
    <t>zahraniční cestovné zaměstnanců krajského úřadu</t>
  </si>
  <si>
    <t>8015000000</t>
  </si>
  <si>
    <t>autoprovoz</t>
  </si>
  <si>
    <t>9015000000</t>
  </si>
  <si>
    <t>limitované položky</t>
  </si>
  <si>
    <t>00xx000000</t>
  </si>
  <si>
    <t>914 15 - Působnosti / odbor kancelář ředitele</t>
  </si>
  <si>
    <t>914 15</t>
  </si>
  <si>
    <t>Objekty E a D krajského úřadu</t>
  </si>
  <si>
    <t>3015000000</t>
  </si>
  <si>
    <t xml:space="preserve">Objekt E - běžné provozní výdaje </t>
  </si>
  <si>
    <t>drobný hmotný dlouhodobý majetek</t>
  </si>
  <si>
    <t>nákup materiálu</t>
  </si>
  <si>
    <t>voda</t>
  </si>
  <si>
    <t>teplo</t>
  </si>
  <si>
    <t>elektrická energie</t>
  </si>
  <si>
    <t>služby telekomunikací a radiokomunikací</t>
  </si>
  <si>
    <t>4015000000</t>
  </si>
  <si>
    <t xml:space="preserve">Objekt D - běžné provozní výdaje </t>
  </si>
  <si>
    <t>920 15 - Kapitálové výdaje / odbor kancelář ředitele</t>
  </si>
  <si>
    <t>920 15</t>
  </si>
  <si>
    <t>1590020000</t>
  </si>
  <si>
    <t>stroje, přístroje a zařízení - multifunkční zařízení</t>
  </si>
  <si>
    <t>1590030000</t>
  </si>
  <si>
    <t>osobní automobily - obměna vozového parku</t>
  </si>
  <si>
    <t>1590040000</t>
  </si>
  <si>
    <t>budovy, haly a stavby</t>
  </si>
  <si>
    <t>1590190000</t>
  </si>
  <si>
    <t>projektová dokumentace na úpravu okolí úřadu</t>
  </si>
  <si>
    <t>1590200000</t>
  </si>
  <si>
    <t>modernizace SW a HW kontaktního centra (telefonní ústředna)</t>
  </si>
  <si>
    <t>1590210000</t>
  </si>
  <si>
    <t>dodávka a výměna hladiče vzduchotechniky primárního vzduchu - západ</t>
  </si>
  <si>
    <t>úprava vestibulu</t>
  </si>
  <si>
    <t>modernizace telefonní ústředny krizového centra</t>
  </si>
  <si>
    <t>studie využitelnosti prostor v budově KÚ LK</t>
  </si>
  <si>
    <t>stavební úpravy kanceláří v budově E</t>
  </si>
  <si>
    <t>příprava/studie na rekonstrukci rozvodů otopné a chladné vody mezi stoupačkami a indukčními jednotkami</t>
  </si>
  <si>
    <t>rekonstrukce trafostanice - příprava na přechod napěťové hladiny                10 kV na 22 kV</t>
  </si>
  <si>
    <t>rekonstrukce střechy energocentra</t>
  </si>
  <si>
    <t>studie rekonstrukce budovy krajského úřadu</t>
  </si>
  <si>
    <t xml:space="preserve"> 925 15 - Sociální fond / odbor kancelář ředitele</t>
  </si>
  <si>
    <t>925 15</t>
  </si>
  <si>
    <t xml:space="preserve">S O C I Á L N Í  F O N D </t>
  </si>
  <si>
    <t xml:space="preserve">výdajový limit kapitoly </t>
  </si>
  <si>
    <t>0081000000</t>
  </si>
  <si>
    <t>příspěvek na stravování</t>
  </si>
  <si>
    <t>0082000000</t>
  </si>
  <si>
    <t>odměny při životních jubileích</t>
  </si>
  <si>
    <t>0083000000</t>
  </si>
  <si>
    <t>příspěvek k penzijnímu a životnímu připojištění</t>
  </si>
  <si>
    <t>0084000000</t>
  </si>
  <si>
    <t>poukázky</t>
  </si>
  <si>
    <t>0086000000</t>
  </si>
  <si>
    <t>předplatné a příspěvky na sportovní činnost</t>
  </si>
  <si>
    <t>0087000000</t>
  </si>
  <si>
    <t>předplatné a příspěvky na kulturní činnost</t>
  </si>
  <si>
    <t>0088000000</t>
  </si>
  <si>
    <t>sociální výpomoci a půjčky</t>
  </si>
  <si>
    <t>0089000000</t>
  </si>
  <si>
    <t>dary</t>
  </si>
  <si>
    <t>0090000000</t>
  </si>
  <si>
    <t>finanční rezerva sociálního fondu</t>
  </si>
  <si>
    <t>0091000000</t>
  </si>
  <si>
    <t>ostatní služby</t>
  </si>
  <si>
    <t xml:space="preserve">povinné audity (např. GDPR) + hodnocení současné výkonnosti </t>
  </si>
  <si>
    <t>ORJ 07 - odbor kultury, památkové péče a cestovního ruchu</t>
  </si>
  <si>
    <t>912 07 - Účelové příspěvky PO / odbor kultury, památkové péče a cestovního ruchu</t>
  </si>
  <si>
    <t>912 07</t>
  </si>
  <si>
    <t>SML– Zajištění záchranného archeologického výzkumu u akce „Silnice II/270 Jablonné v Podještědí – 2. etapa“</t>
  </si>
  <si>
    <t>7500331704</t>
  </si>
  <si>
    <t>VMGČL - Rekonstrukce zahrady šatlavy</t>
  </si>
  <si>
    <t>VMGČL - Instalace nový výsuvných regálů VMGCL, Zpřístupěnní historického fondu, Restaurování vzorníků, výukové programy, Stálá expozice o těžbě uranu</t>
  </si>
  <si>
    <t>7500611704</t>
  </si>
  <si>
    <t>VMGČL - Dokončení stálé expozice o těžbě uranu</t>
  </si>
  <si>
    <t>7500621704</t>
  </si>
  <si>
    <t>VMGČL - Restaurování tří textilních vzorníků</t>
  </si>
  <si>
    <t>7500631704</t>
  </si>
  <si>
    <t xml:space="preserve">VMGČL - Výroba, dodání, instalace posuvných a stacionárních regálů  </t>
  </si>
  <si>
    <t>7500641704</t>
  </si>
  <si>
    <t>VMGČL - Zpřístupnění unikátního historického fondu VMG v České Lípě</t>
  </si>
  <si>
    <t>7500651704</t>
  </si>
  <si>
    <t>VMGČL - Výukové programy Lidové tradice</t>
  </si>
  <si>
    <t>7500661704</t>
  </si>
  <si>
    <t>VMGČL - Nákup sbírkového obrazu do stálé expozice</t>
  </si>
  <si>
    <t>7500671704</t>
  </si>
  <si>
    <t>MČRT - Expozice mineralogie</t>
  </si>
  <si>
    <t>913 07 - Příspěvkové organizace / odbor kultury, památkové péče a cestovního ruchu</t>
  </si>
  <si>
    <t>913 07</t>
  </si>
  <si>
    <t>1701</t>
  </si>
  <si>
    <t>Krajská vědecká knihovna v Liberci</t>
  </si>
  <si>
    <t>1702</t>
  </si>
  <si>
    <t xml:space="preserve">Severočeské muzeum v Liberci </t>
  </si>
  <si>
    <t>1703</t>
  </si>
  <si>
    <t xml:space="preserve">Oblastní galerie v Liberci </t>
  </si>
  <si>
    <t>1704</t>
  </si>
  <si>
    <t xml:space="preserve">Vlastivědné muzeum a galerie v České Lípě </t>
  </si>
  <si>
    <t>1705</t>
  </si>
  <si>
    <t>Muzeum Českého ráje v Turnově</t>
  </si>
  <si>
    <t>914 07 - Působnosti / odbor kultury, památkové péče a cestovního ruchu</t>
  </si>
  <si>
    <t>914 07</t>
  </si>
  <si>
    <t>Činnosti v kultuře</t>
  </si>
  <si>
    <t>712000000</t>
  </si>
  <si>
    <t>činnosti v kultuře - propagace kultury v LK</t>
  </si>
  <si>
    <t>729000000</t>
  </si>
  <si>
    <t>Rok republiky</t>
  </si>
  <si>
    <t>Památková péče</t>
  </si>
  <si>
    <t>721000000</t>
  </si>
  <si>
    <t>propagace památkové péče</t>
  </si>
  <si>
    <t>725000000</t>
  </si>
  <si>
    <t>Dny lidové architektury</t>
  </si>
  <si>
    <t>726000000</t>
  </si>
  <si>
    <t>Lidová architektura - tiskoviny</t>
  </si>
  <si>
    <t>Cestovní ruch</t>
  </si>
  <si>
    <t>731000000</t>
  </si>
  <si>
    <t>marketingová podpora</t>
  </si>
  <si>
    <t>733000000</t>
  </si>
  <si>
    <t>turistická infrastruktura cestovního ruchu</t>
  </si>
  <si>
    <t>737000000</t>
  </si>
  <si>
    <t>Křišťálové údolí</t>
  </si>
  <si>
    <t>738000000</t>
  </si>
  <si>
    <t>Program rozvoje cestovního ruchu LK</t>
  </si>
  <si>
    <t>744000000</t>
  </si>
  <si>
    <t>Marketingová strategie cestovního ruchu LK</t>
  </si>
  <si>
    <t>745000000</t>
  </si>
  <si>
    <t xml:space="preserve">Memorandum o skalních městech </t>
  </si>
  <si>
    <t xml:space="preserve">Udržitelnost projektů spolufinancovaných EU </t>
  </si>
  <si>
    <t>750060000</t>
  </si>
  <si>
    <t>Hřebenovka</t>
  </si>
  <si>
    <t>750110000</t>
  </si>
  <si>
    <t>Moderní příležitosti marketingu cestovního ruchu</t>
  </si>
  <si>
    <t>7600040000</t>
  </si>
  <si>
    <t>Projekty v rámci Interreg V-A ČR-Polsko 2014-2020 a v rámci programu ČR-Sasko 2014-2020</t>
  </si>
  <si>
    <t>917 07 - Transfery / odbor kultury, památkové péče a cestovního ruchu</t>
  </si>
  <si>
    <t xml:space="preserve">  </t>
  </si>
  <si>
    <t>917 07</t>
  </si>
  <si>
    <t>Regionální funkce knihoven</t>
  </si>
  <si>
    <t>07700023702</t>
  </si>
  <si>
    <t>Městská knihovna Jablonec nad Nisou</t>
  </si>
  <si>
    <t>07700034701</t>
  </si>
  <si>
    <t>Městská knihovna Česká Lípa</t>
  </si>
  <si>
    <t>07700045710</t>
  </si>
  <si>
    <t>Městská knihovna Semily</t>
  </si>
  <si>
    <t>Podpora českých divadel - Liberec</t>
  </si>
  <si>
    <t>07700052701</t>
  </si>
  <si>
    <t>Divadlo F.X.Šaldy Liberec</t>
  </si>
  <si>
    <t>07700062703</t>
  </si>
  <si>
    <t>Naivní divadlo Liberec</t>
  </si>
  <si>
    <r>
      <t>Podpora vybraných aktivit v resortu</t>
    </r>
    <r>
      <rPr>
        <sz val="8"/>
        <rFont val="Arial"/>
        <family val="2"/>
        <charset val="238"/>
      </rPr>
      <t xml:space="preserve"> </t>
    </r>
  </si>
  <si>
    <t>07700070000</t>
  </si>
  <si>
    <t xml:space="preserve">Podpora rozvoje turistického regionu Český ráj - Sdružení Český ráj </t>
  </si>
  <si>
    <t>07700080000</t>
  </si>
  <si>
    <t>Podpora rozvoje cestovního ruchu Českolopsko</t>
  </si>
  <si>
    <t>07803250000</t>
  </si>
  <si>
    <t>Podpora rozvoje lokální společnosti Máchův kraj</t>
  </si>
  <si>
    <t>07803260000</t>
  </si>
  <si>
    <t>Podpora rozvoje turistického regionu Lužické hory</t>
  </si>
  <si>
    <t>07700090000</t>
  </si>
  <si>
    <t xml:space="preserve">Podpora rozvoje turistického regionu Jizerské hory - Jizerské hory </t>
  </si>
  <si>
    <t>07700100000</t>
  </si>
  <si>
    <t>Podpora rozvoje turistického regionu Krkonoše - svazek měst a obcí</t>
  </si>
  <si>
    <t>07700110000</t>
  </si>
  <si>
    <t>Marketingové aktivity sdružení -Sdružení pro rozvoj CR LK</t>
  </si>
  <si>
    <t>07700120000</t>
  </si>
  <si>
    <t>Obnova značení turistických tras - Klub českých turistů</t>
  </si>
  <si>
    <t xml:space="preserve"> </t>
  </si>
  <si>
    <t>07700130000</t>
  </si>
  <si>
    <t>Veletrh Euroregiontour Jablonec nad Nisou-Eurocentrum s.r.o.  Jbc.</t>
  </si>
  <si>
    <t>07700140000</t>
  </si>
  <si>
    <t>Podpora postupových soutěží a přehlídek neprofesionálních uměleckých aktivit dětí, mládeže a dospělých-Různí žadatelé – organizátoři postupových přehlídek v LK</t>
  </si>
  <si>
    <t>07700150000</t>
  </si>
  <si>
    <t>Mezinár.hudební festival Lípa Musica - ARBOR - spolek pro duch.kulturu, Česká Lípa</t>
  </si>
  <si>
    <t>07700160000</t>
  </si>
  <si>
    <t xml:space="preserve">Dvořákův festival – Dvořákův Turnov a Sychrov-Spolek přátel hud.festivalu </t>
  </si>
  <si>
    <t>07700170000</t>
  </si>
  <si>
    <t>Mezinár.pěvecký festival Bohemia Cantát Liberec-Bohemia Cantat Liberec</t>
  </si>
  <si>
    <t>07700180000</t>
  </si>
  <si>
    <t>Křehká krása Jablonec n.N-Svaz výrobců skla</t>
  </si>
  <si>
    <t>07700200000</t>
  </si>
  <si>
    <t>Podpora publikační činnosti - Národní památkový ústav</t>
  </si>
  <si>
    <t>07800010000</t>
  </si>
  <si>
    <t>Mezinárodní folklórní festival v Jablonci n/N - Eurocentrum s.r.o. Jbc.</t>
  </si>
  <si>
    <t>07800450000</t>
  </si>
  <si>
    <t>Obnovení vnitřního vybaveni na Ještědu - Ještěd 73, Liberec</t>
  </si>
  <si>
    <t>07801040000</t>
  </si>
  <si>
    <t>BIG BAND JAM  -  Big O Band - Marek Ottl</t>
  </si>
  <si>
    <t>07801050000</t>
  </si>
  <si>
    <t>Benátská!  - První festivalová, s.r.o.</t>
  </si>
  <si>
    <t>07801060000</t>
  </si>
  <si>
    <t>Jazzfest Liberec  - Bohemia Jazzfest, o.p.s.</t>
  </si>
  <si>
    <t>07801072003</t>
  </si>
  <si>
    <t>Valdštejnské slavnosti (bienále)</t>
  </si>
  <si>
    <t>07801140000</t>
  </si>
  <si>
    <t>Soutěž o nejlepší knihovnu LK</t>
  </si>
  <si>
    <t>07801150000</t>
  </si>
  <si>
    <t>Soutěž o nejlepší kroniku</t>
  </si>
  <si>
    <t>07801160000</t>
  </si>
  <si>
    <t>Noc pod hvězdami-benef.koncert, Zahrádky</t>
  </si>
  <si>
    <t>07801300000</t>
  </si>
  <si>
    <t>Taneční a pohybové studio Magdaléna - Tanec,</t>
  </si>
  <si>
    <t>07801330000</t>
  </si>
  <si>
    <t>OS Větrov Vysoké n. J. - Krakonošův divadelní podzim</t>
  </si>
  <si>
    <t>07801422703</t>
  </si>
  <si>
    <t>Naivní divadlo Lbc,p.o-Mateřinka (bienále)</t>
  </si>
  <si>
    <t>07801770000</t>
  </si>
  <si>
    <t>Památka roku Libereckého kraje</t>
  </si>
  <si>
    <t>07803005009</t>
  </si>
  <si>
    <t>Vysoké nad Jizerou - osobnost Karla Kramáře</t>
  </si>
  <si>
    <t>07803010000</t>
  </si>
  <si>
    <t>Celostátní výstava bižureie a skla - Toskánský palác</t>
  </si>
  <si>
    <t>07803020000</t>
  </si>
  <si>
    <t>Festival dětského čtenářství (dříve Veletrh dětské knihy)</t>
  </si>
  <si>
    <t>07803030000</t>
  </si>
  <si>
    <t>Febiofest</t>
  </si>
  <si>
    <t>07801910000</t>
  </si>
  <si>
    <t>Bitva u Liberce ARCHA 13</t>
  </si>
  <si>
    <t>07801812703</t>
  </si>
  <si>
    <t>Svozy dětí do Naivního divadla</t>
  </si>
  <si>
    <t>07801980000</t>
  </si>
  <si>
    <t>Podpora činnosti - Geopark Ralsko</t>
  </si>
  <si>
    <t>07801990000</t>
  </si>
  <si>
    <t>Podpora činnosti - Geopark Český ráj</t>
  </si>
  <si>
    <t>07801930000</t>
  </si>
  <si>
    <t>ARBOR - koncert pro Liberecký kraj</t>
  </si>
  <si>
    <t>07803100000</t>
  </si>
  <si>
    <t>Majáles</t>
  </si>
  <si>
    <t>07803240000</t>
  </si>
  <si>
    <t>Podpora ojedinělých projektů zaměřených na řešení naléhavých potřeb v oblasti kultury, památkové péče a cestovního ruchu</t>
  </si>
  <si>
    <t>Program regenerace městských památkových zón</t>
  </si>
  <si>
    <t>07700210000</t>
  </si>
  <si>
    <t>odměna za vitězství v kraj.kole soutěže o Cenu za nejlepší přípravu a realizaci Programu regenerace měst.památ.rezervací a měst.památ.zón</t>
  </si>
  <si>
    <t>920 07 - Kapitálové výdaje / odbor kultury, památkové péče a cestovního ruchu</t>
  </si>
  <si>
    <t>920 07</t>
  </si>
  <si>
    <t>923 07 - Spolufinancování EU / odbor kultury, památkové péče a cestovního ruchu</t>
  </si>
  <si>
    <t>923 07</t>
  </si>
  <si>
    <t>07600010000</t>
  </si>
  <si>
    <t>07600030000</t>
  </si>
  <si>
    <t>07600081705</t>
  </si>
  <si>
    <r>
      <t xml:space="preserve">MČRT Brána do světa sbírek, návratná finanční výpomoc - </t>
    </r>
    <r>
      <rPr>
        <sz val="8"/>
        <color rgb="FFFF0000"/>
        <rFont val="Arial"/>
        <family val="2"/>
        <charset val="238"/>
      </rPr>
      <t>předfinancování LK</t>
    </r>
  </si>
  <si>
    <t>926 07 - Dotační fond / odbor kultury, památkové péče a cestovního ruchu</t>
  </si>
  <si>
    <t>926 07</t>
  </si>
  <si>
    <t>Programy resortu kultury, památkové péče a ces.ruchu</t>
  </si>
  <si>
    <t>7.1. Kulturní aktivity v LK</t>
  </si>
  <si>
    <t>7.2 Záchrana a obnova památek v LK</t>
  </si>
  <si>
    <t>7.3 Stavebně historický průzkum</t>
  </si>
  <si>
    <t>7.4 Archeologie</t>
  </si>
  <si>
    <t>7.5 Poznáváme kulturu</t>
  </si>
  <si>
    <t>7.6 Podpora rozvoje cestovního ruchu</t>
  </si>
  <si>
    <t>odvody PO v resortu kultury, památkové péče a CR</t>
  </si>
  <si>
    <t>Krajská vědecká knihovna Liberec</t>
  </si>
  <si>
    <t>Severočeské muzeum Liberec</t>
  </si>
  <si>
    <t>Oblastní galerie Liberec</t>
  </si>
  <si>
    <t>Vlastivědné muzeum Česká Lípa</t>
  </si>
  <si>
    <t>Muzeum Českého ráje Turnov</t>
  </si>
  <si>
    <t xml:space="preserve">ORJ 03 - ekonomický odbor </t>
  </si>
  <si>
    <t>919</t>
  </si>
  <si>
    <t xml:space="preserve">pokladní správa - závazný limit výdajů </t>
  </si>
  <si>
    <t>924</t>
  </si>
  <si>
    <t>úvěry - závazný limit výdajů</t>
  </si>
  <si>
    <t>914 03 - Působnosti / ekonomický odbor</t>
  </si>
  <si>
    <t>914 03</t>
  </si>
  <si>
    <t>Finanční operace a platby daní krajem</t>
  </si>
  <si>
    <t>030100</t>
  </si>
  <si>
    <t>kontrola, porady a přezkum hospodaření kraje</t>
  </si>
  <si>
    <t>030101</t>
  </si>
  <si>
    <t xml:space="preserve">Moody´s Europe - rating kraje </t>
  </si>
  <si>
    <t>030102</t>
  </si>
  <si>
    <t>účetní, daňové a ekonomické poradenství</t>
  </si>
  <si>
    <t>030200</t>
  </si>
  <si>
    <t>platby daní a finanční operace</t>
  </si>
  <si>
    <t>030300</t>
  </si>
  <si>
    <t>krajské porady,semináře a školení</t>
  </si>
  <si>
    <t>030600</t>
  </si>
  <si>
    <t>činnost regionální správy - služby peněžních ústavů</t>
  </si>
  <si>
    <t>919 03 - Pokladní správa / ekonomický odbor</t>
  </si>
  <si>
    <t>919 03</t>
  </si>
  <si>
    <t>P O K L A D N Í   S P R Á V A</t>
  </si>
  <si>
    <t>výdajový limit kapitoly</t>
  </si>
  <si>
    <t>0319000000</t>
  </si>
  <si>
    <t>rozpočtová finanční rezerva kraje na rok 2012</t>
  </si>
  <si>
    <t>0319080000</t>
  </si>
  <si>
    <t>finanční rezerva na řešení výkonnosti krajských PO</t>
  </si>
  <si>
    <t>0319090000</t>
  </si>
  <si>
    <t xml:space="preserve">finanční rezerva na řešení věcných, finančních a organizačních opatření orgánů kraje   </t>
  </si>
  <si>
    <t>0319200000</t>
  </si>
  <si>
    <t xml:space="preserve">fin. rezerva na řešení věcných, finančních a org. opatření KÚ  </t>
  </si>
  <si>
    <t>923 03 - Spolufinancování EU / ekonomický odbor</t>
  </si>
  <si>
    <t>923 03</t>
  </si>
  <si>
    <t>Rezervy na kofinancování IROP a TOP</t>
  </si>
  <si>
    <t>924 - Úvěry / resortní výdajové limity</t>
  </si>
  <si>
    <t>Ú V Ě R Y</t>
  </si>
  <si>
    <t>resort ekonomický</t>
  </si>
  <si>
    <t>k tomu Splátka úvěrů na revitalizaci pozemních komukací a mostního úvěru prostřednictvím třídy 8xxx - financování</t>
  </si>
  <si>
    <t>k tomu třída 8xxx - financování - splátky jistin úvěrů Revitalizace pozemních komunikací a Komplexní revitalizace mostů</t>
  </si>
  <si>
    <t>v tom Splátka jistiny Revitalizace pozemních komunikací</t>
  </si>
  <si>
    <t>v tom Splátka jistiny Komplexní revitalizace mostů na silnicích II. a III. třídy na území LK</t>
  </si>
  <si>
    <t>celkové předpokládané náklady na profinancování úvěrových smluv činí v úhrnu 112 375 tis.Kč</t>
  </si>
  <si>
    <t xml:space="preserve">924 03 - Úvěry / ekonomický odbor </t>
  </si>
  <si>
    <t>924 03</t>
  </si>
  <si>
    <t>0305000000</t>
  </si>
  <si>
    <t>Splátky úvěru na revitalizaci pozemních komunikací</t>
  </si>
  <si>
    <t>splátky úroků a poplatků</t>
  </si>
  <si>
    <t>0305030000</t>
  </si>
  <si>
    <t xml:space="preserve">Splátky úvěru na rekonstrukce mostů na silnicích </t>
  </si>
  <si>
    <t>Splátky úvěrů na revitalizaci pozemních komunikací a revitalizaci mostů prostřednictvím třídy 8xxx - financování</t>
  </si>
  <si>
    <t>Financování</t>
  </si>
  <si>
    <t>Splátka úvěru na revitalizaci pozemních komunikací</t>
  </si>
  <si>
    <t>třída 8xxx</t>
  </si>
  <si>
    <t xml:space="preserve">splátky jistiny </t>
  </si>
  <si>
    <t>Splátka úvěru na Komplexní revitalizace mostů na silnicích II. a III. třídy na území LK</t>
  </si>
  <si>
    <t>ROZPOČET LIBERECKÉHO KRAJE 2019</t>
  </si>
  <si>
    <t>LIBERECKÝ KRAJ</t>
  </si>
  <si>
    <t>kap.</t>
  </si>
  <si>
    <t>rozpočtové kapitoly kraje</t>
  </si>
  <si>
    <t>zastupitelstvo</t>
  </si>
  <si>
    <t>krajský úřad</t>
  </si>
  <si>
    <t>ORJ</t>
  </si>
  <si>
    <t>organizační rozpočtové jednotky (odbory krajského úřadu)</t>
  </si>
  <si>
    <t>účelové příspěvky PO (příspěvkové organizace kraje)</t>
  </si>
  <si>
    <t>01</t>
  </si>
  <si>
    <t>odbor kancelář hejtmana (OKH)</t>
  </si>
  <si>
    <t>příspěvkové organizace kraje</t>
  </si>
  <si>
    <t>02</t>
  </si>
  <si>
    <t>odbor regionálního rozvoje a evropských projektů (ORREP)</t>
  </si>
  <si>
    <t>působnosti (přenes.a samost.působnost krajského úřadu a kraje vykonávaná odbory KÚ)</t>
  </si>
  <si>
    <t>03</t>
  </si>
  <si>
    <t>ekonomický odbor (EO)</t>
  </si>
  <si>
    <t>účelové neinvestiční dotace v resortu školství</t>
  </si>
  <si>
    <t>04</t>
  </si>
  <si>
    <t>odbor školství, mládeže, tělovýchovy a sportu (OŠMTS)</t>
  </si>
  <si>
    <t>transfery</t>
  </si>
  <si>
    <t>05</t>
  </si>
  <si>
    <t>odbor sociálních věcí (OSV)</t>
  </si>
  <si>
    <t>pokladní správa</t>
  </si>
  <si>
    <t>06</t>
  </si>
  <si>
    <t>odbor dopravy (OD)</t>
  </si>
  <si>
    <t>kapitálové výdaje</t>
  </si>
  <si>
    <t>07</t>
  </si>
  <si>
    <t>odbor kultury, památkové péče a cestovního ruchu (OKPPCR)</t>
  </si>
  <si>
    <t>účelové investiční dotace v resortu školství</t>
  </si>
  <si>
    <t>08</t>
  </si>
  <si>
    <t>odbor životního prostředí a zemědělství (OŽPZ)</t>
  </si>
  <si>
    <t>spolufinancování EU</t>
  </si>
  <si>
    <t>09</t>
  </si>
  <si>
    <t>odbor zdravotnictví (OZ)</t>
  </si>
  <si>
    <t>úvěry</t>
  </si>
  <si>
    <t>10</t>
  </si>
  <si>
    <t>právní odbor (OP)</t>
  </si>
  <si>
    <t xml:space="preserve">sociální fond </t>
  </si>
  <si>
    <t>11</t>
  </si>
  <si>
    <t>odbor územního plánování a stavebného řádu (OÚPSŘ)</t>
  </si>
  <si>
    <t>dotační fond</t>
  </si>
  <si>
    <t>12</t>
  </si>
  <si>
    <t xml:space="preserve">odbor informatiky (OI) </t>
  </si>
  <si>
    <t>krizový fond</t>
  </si>
  <si>
    <t>13</t>
  </si>
  <si>
    <t xml:space="preserve">správní odbor (OS) </t>
  </si>
  <si>
    <t>fond ochrany vod</t>
  </si>
  <si>
    <t>14</t>
  </si>
  <si>
    <t>odbor investic a správy nemovitého majetku (OISNM)</t>
  </si>
  <si>
    <t>lesnický fond</t>
  </si>
  <si>
    <t>15</t>
  </si>
  <si>
    <t>odbor kancelář ředitele (OKŘ)</t>
  </si>
  <si>
    <t>18</t>
  </si>
  <si>
    <t>oddělení sekretariátu ředitele (OSŘ)</t>
  </si>
  <si>
    <t>závazný ukazatel rozpočtu kraje (jeho změna je v působnosti zastupitelstva kraje)</t>
  </si>
  <si>
    <t>specifický ukazatel rozpočtu kraje (jeho změna je v působnosti zastupitelstva kraje)</t>
  </si>
  <si>
    <t>dílčí ukazatel rozpočtu kraje (jeho změna je v působnosti rady kraje)</t>
  </si>
  <si>
    <t>rozpisový ukazatel rozpočtu kraje (jeho změna je v působnosti vedoucího odboru po odsouhlasení příslušným garantem resortního rozpočtu)</t>
  </si>
  <si>
    <t xml:space="preserve">číslo organizace z číselníku organizací zřizovaných (zakládaných) krajem  </t>
  </si>
  <si>
    <t>číslo akce, pod kterým je akce nebo činnost vedena v číselníku akcí (ORG)</t>
  </si>
  <si>
    <t>paragraf rozpočtové skladby dle vyhl.č. 323/2002 Sb., o rozpočtové skladbě ve znění změn a doplňků</t>
  </si>
  <si>
    <t>položka rozpočtové skladby dle vyhl. 323/2002 Sb., o rozpočtové skladbě ve znění změn a doplňků</t>
  </si>
  <si>
    <t>L i b e r e c k ý   k r a j</t>
  </si>
  <si>
    <t xml:space="preserve">u k a z a t e l </t>
  </si>
  <si>
    <t>Příjmy a finanční zdroje Libereckého kraje  celkem</t>
  </si>
  <si>
    <t>běžné (neinvestiční) příjmy celkem</t>
  </si>
  <si>
    <t>kapitálové (investiční) příjmy celkem</t>
  </si>
  <si>
    <t>financování</t>
  </si>
  <si>
    <t>z toho:</t>
  </si>
  <si>
    <t>Vlastní příjmy kraje</t>
  </si>
  <si>
    <t>běžné (neinvestiční) příjmy</t>
  </si>
  <si>
    <t>kapitálové (investiční) příjmy</t>
  </si>
  <si>
    <t>Dotace a příspěvky do rozpočtu kraje</t>
  </si>
  <si>
    <t>běžné (neinvestiční) dotace a příspěvky</t>
  </si>
  <si>
    <t>kapitálové (investiční) dotace a příspěvky</t>
  </si>
  <si>
    <t>přijaté úvěry</t>
  </si>
  <si>
    <t>Běžné (neinvestiční) vlastní příjmy kraje</t>
  </si>
  <si>
    <t>1xxx</t>
  </si>
  <si>
    <t>daňové příjmy - podíl kraje na sdílených daních státu</t>
  </si>
  <si>
    <t>13xx</t>
  </si>
  <si>
    <t>daňové příjmy - správní poplatky</t>
  </si>
  <si>
    <t>daňové příjmy - ostatní</t>
  </si>
  <si>
    <t>nedaňové příjmy - odvody PO v resortu školství</t>
  </si>
  <si>
    <t>nedaňové příjmy - odvody PO v resortu sociálních věcí</t>
  </si>
  <si>
    <t xml:space="preserve">nedaňové příjmy - odvody PO v resortu dopravy </t>
  </si>
  <si>
    <t xml:space="preserve">nedaňové příjmy - odvody PO v resortu kultury </t>
  </si>
  <si>
    <t>nedaňové příjmy - odvody PO v resortu životního prostředí</t>
  </si>
  <si>
    <t>nedaňové příjmy - odvody PO v resortu zdravotnictví</t>
  </si>
  <si>
    <t>nedaňové příjmy - odvody PO na investice OISNM</t>
  </si>
  <si>
    <t>214x</t>
  </si>
  <si>
    <t>nedaňové příjmy - příjmy z úroků a realizace fin.majetku</t>
  </si>
  <si>
    <t>nedaňové příjmy - poplatky za oděr podzemních vod</t>
  </si>
  <si>
    <t>24xx</t>
  </si>
  <si>
    <t>nedaňové příjmy - přijaté splátky půjčených prostředků</t>
  </si>
  <si>
    <t>2xxx</t>
  </si>
  <si>
    <t>nedaňové příjmy ostatní</t>
  </si>
  <si>
    <t xml:space="preserve">Kapitálové (investiční) příjmy </t>
  </si>
  <si>
    <t>311x</t>
  </si>
  <si>
    <t>příjmy z prodeje dlouhodobého majetku</t>
  </si>
  <si>
    <t>Běžné (neinvestiční) dotace a příspěvky</t>
  </si>
  <si>
    <t>příspěvek státního rozpočtu na výkon státní správy</t>
  </si>
  <si>
    <t>41xx</t>
  </si>
  <si>
    <t>ostatní neinvenstiční dotace a příspěvky</t>
  </si>
  <si>
    <t>příspěvky obcí na dopravní obslužnost kraje</t>
  </si>
  <si>
    <t>Kapitálové (investiční) dotace a příspěvky</t>
  </si>
  <si>
    <t>42xx</t>
  </si>
  <si>
    <t>ostatní investiční dotace  a příspěvky</t>
  </si>
  <si>
    <t xml:space="preserve">dlouhodobé přijaté půjčené prostředky </t>
  </si>
  <si>
    <t>Příjmy a finanční zdroje kraje celkem</t>
  </si>
  <si>
    <t xml:space="preserve">Daňové příjmy </t>
  </si>
  <si>
    <t>podíl kraje na sdílených daních státu</t>
  </si>
  <si>
    <t>ekonomický</t>
  </si>
  <si>
    <t>daň z příjmů fyzických osob ze závislé činnosti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</si>
  <si>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</si>
  <si>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</si>
  <si>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</si>
  <si>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</si>
  <si>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správní poplatky</t>
  </si>
  <si>
    <t>vybírané odborem školství</t>
  </si>
  <si>
    <t>vybírané odborem dopravy</t>
  </si>
  <si>
    <t>vybírané odborem rozvoje venkova, zemědělství a životního prostředí</t>
  </si>
  <si>
    <t>vybírané odborem zdravotnictví</t>
  </si>
  <si>
    <t>vybírané odborem právním</t>
  </si>
  <si>
    <t>vybírané odborem informatiky</t>
  </si>
  <si>
    <t>vybírané odborem správním</t>
  </si>
  <si>
    <t>odvody PO v resortu školství, mládeže a zaměstnanost</t>
  </si>
  <si>
    <t>Gymnázium Česká Lípa</t>
  </si>
  <si>
    <t>Gymnázium Mimoň</t>
  </si>
  <si>
    <t>Gymnázium U Balvanu Jablonec nad Nisou</t>
  </si>
  <si>
    <t>Gymnázium F.X.Šaldy Liberec</t>
  </si>
  <si>
    <t>Gymnázium Frýdlant</t>
  </si>
  <si>
    <t>Gymnázium Ivana Olbrachta Semily</t>
  </si>
  <si>
    <t>Gymnázium Dr. Antona Randy Jablonec nad Nisou</t>
  </si>
  <si>
    <t>Gymnázium a Střední odborná škola Jilemnice</t>
  </si>
  <si>
    <t>Gymnázium  a Střední odborná škola pedagogická Liberec</t>
  </si>
  <si>
    <t>Obchodní akademie Česká Lípa</t>
  </si>
  <si>
    <t>VOŠ MO a Obchodní akademie Jablonec nad Nisou</t>
  </si>
  <si>
    <t>Obchodní akademie a Jazyková škola Liberec</t>
  </si>
  <si>
    <t>Střední průmyslová škola Česká Lípa</t>
  </si>
  <si>
    <t>Střední průmyslová škola stavební Liberec</t>
  </si>
  <si>
    <t xml:space="preserve">SPŠ strojní a elektro a Vyšší odborná škola Liberec </t>
  </si>
  <si>
    <t>Střední průmyslová škola textilní Liberec</t>
  </si>
  <si>
    <t>Vyšší odborná škola sklářská a Střední škola Nový Bor</t>
  </si>
  <si>
    <t>Střední umprům.škola sklářská Kamenický Šenov</t>
  </si>
  <si>
    <t>Střední umprům.sklářská Železný Brod</t>
  </si>
  <si>
    <t>Střední umprům.škola a Vyšší odborná škola Turnov</t>
  </si>
  <si>
    <t>Střední zdravotnická škola Turnov</t>
  </si>
  <si>
    <t xml:space="preserve">Střední škola a Mateřská škola Liberec </t>
  </si>
  <si>
    <t>Střední škola strojní, stavební a dopravní Liberec II</t>
  </si>
  <si>
    <t>Integrovaná střední škola Semily</t>
  </si>
  <si>
    <t>Integrovaná střední škola Vysoké nad Jizerou</t>
  </si>
  <si>
    <t>Střední odborná škola a Střední odb.učiliště Česká Lípa</t>
  </si>
  <si>
    <t>Střední průmyslová škola technická Jablonec nad Nisou</t>
  </si>
  <si>
    <t>Střední škola řemesel a služeb Jablonec nad Nisou</t>
  </si>
  <si>
    <t>Střední škola gastronomie a služeb Liberec</t>
  </si>
  <si>
    <t>Střední škola Lomnice nad Popelkou</t>
  </si>
  <si>
    <t>Střední škola hospodářská a lesnická Frýdlant</t>
  </si>
  <si>
    <t>Střední odborná škola Liberec</t>
  </si>
  <si>
    <t>OA, Hotelová škola a SOŠ Turnov</t>
  </si>
  <si>
    <t>Základní škola a MŠ pro sluchově postižené Liberec</t>
  </si>
  <si>
    <t>Základní škola a MŠ pro tělesně postižené Liberec</t>
  </si>
  <si>
    <t>Základní škola a MŠ Jablonec nad Nisou</t>
  </si>
  <si>
    <t>Základní škola speciální Semily</t>
  </si>
  <si>
    <t>Dětský domov Česká Lípa</t>
  </si>
  <si>
    <t>Dětský domov Jablonné v Podještědí</t>
  </si>
  <si>
    <t xml:space="preserve">Dětský domov, ZŠ a MŠ Krompach </t>
  </si>
  <si>
    <t>odvody PO v resortu školství, mládeže, tělovýchovy a sportu</t>
  </si>
  <si>
    <t>Dětský domov Dubá</t>
  </si>
  <si>
    <t>Dětský domov Jablonec nad Nisou</t>
  </si>
  <si>
    <t>Dětský domov Frýdlant</t>
  </si>
  <si>
    <t>Dětský domov Semily</t>
  </si>
  <si>
    <t>Domov mládeže Liberec</t>
  </si>
  <si>
    <t>Dům dětí a mládeže Větrník Liberec</t>
  </si>
  <si>
    <t>Pedagogicko-psychologická poradna Jablonec nad Nisou</t>
  </si>
  <si>
    <t xml:space="preserve">Centrum vzdělanosti Libereckého kraje Liberec </t>
  </si>
  <si>
    <t>odvody PO v resortu sociálních věcí</t>
  </si>
  <si>
    <t xml:space="preserve">Jedličkův ústav Liberec </t>
  </si>
  <si>
    <t>Centrum  intervenčních a psychosociálních služeb LK</t>
  </si>
  <si>
    <t>Domov pro osoby se zdravotním postižením Mařenice</t>
  </si>
  <si>
    <t>Domov Sluneční dvůr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</si>
  <si>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</si>
  <si>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</si>
  <si>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</si>
  <si>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</si>
  <si>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</si>
  <si>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</si>
  <si>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pro seniory Vratislavice nad Nisou</t>
  </si>
  <si>
    <t>Domov důchodců Český Dub</t>
  </si>
  <si>
    <t>Domov důchodců Jindřichovice pod Smrkem</t>
  </si>
  <si>
    <t>Domov seniorů Liberec - Františkov</t>
  </si>
  <si>
    <t>Domov Raspenava</t>
  </si>
  <si>
    <t>APOSS Liberec</t>
  </si>
  <si>
    <t>Domov a Centrum aktivity Hodkovice nad Mohelkou</t>
  </si>
  <si>
    <t>Domov a Centrum denních služeb Jablonec n.N.</t>
  </si>
  <si>
    <t>Dětské centrum Liberec</t>
  </si>
  <si>
    <t>odvody PO v resortu rozvoje venkova, zemědělství a ŽP</t>
  </si>
  <si>
    <t>Středisko ekologické výchovy Oldřichov v Hájích</t>
  </si>
  <si>
    <t>odvody PO v resortu zdravotnictví</t>
  </si>
  <si>
    <t>Léčebna respiračních nemocí Cvikov</t>
  </si>
  <si>
    <t>Zdravotnická záchranná služba Libereckého kraje</t>
  </si>
  <si>
    <t>ostatní nedaňové příjmy</t>
  </si>
  <si>
    <t>příjmy z úroků z  bankovních účtů</t>
  </si>
  <si>
    <t>poplatky za odebrané množství podzemních vod</t>
  </si>
  <si>
    <t>ostatní příjmy z vlastní činnosti - věcná břemena</t>
  </si>
  <si>
    <t>přijaté sankční platby</t>
  </si>
  <si>
    <t>X</t>
  </si>
  <si>
    <t>příspěvky na dopravní obslužnost od ostatních přispěvatelů</t>
  </si>
  <si>
    <t>Dotace a příspěvky</t>
  </si>
  <si>
    <t>dotace a příspěvky z jiných rozpočtů</t>
  </si>
  <si>
    <t>státní rozpočet - příspěvek na výkon státní správy</t>
  </si>
  <si>
    <t>rozpočty obcí příspěvek na dopravní obslužnost</t>
  </si>
  <si>
    <t>v tis. Kč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</si>
  <si>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</si>
  <si>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</si>
  <si>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</si>
  <si>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</si>
  <si>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</si>
  <si>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</si>
  <si>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ÚČELOVÉ PŘÍSPĚVKY PO</t>
  </si>
  <si>
    <t>odbor školství, mládeže, tělovýchovy a sportu</t>
  </si>
  <si>
    <t>odbor sociálních věcí</t>
  </si>
  <si>
    <t>odbor dopravy</t>
  </si>
  <si>
    <t>odbor kultury, památkové péče a CR</t>
  </si>
  <si>
    <t>odbor životního prostředí a zemědělství</t>
  </si>
  <si>
    <t>odbor zdravotnictví</t>
  </si>
  <si>
    <t>PŘÍSPĚVKOVÉ ORGANIZACE</t>
  </si>
  <si>
    <t>oddělení sekretariátu ředitele - pojištění majetku PO</t>
  </si>
  <si>
    <t>rezervy pro řešení krajských PO</t>
  </si>
  <si>
    <t>PŮSOBNOSTI</t>
  </si>
  <si>
    <t>odbor regionálního rozvoje a evropských projektů</t>
  </si>
  <si>
    <t>ekonomický odbor</t>
  </si>
  <si>
    <t>právní odbor</t>
  </si>
  <si>
    <t>odbor územního plánování</t>
  </si>
  <si>
    <t>odbor informatiky</t>
  </si>
  <si>
    <t>odbor investic a správy nemovitého majetku</t>
  </si>
  <si>
    <t>oddělení sekretariátu ředitele</t>
  </si>
  <si>
    <t>TRANSFERY</t>
  </si>
  <si>
    <t>KAPITÁLOVÉ VÝDAJE</t>
  </si>
  <si>
    <t>POKLADNÍ SPRÁVA</t>
  </si>
  <si>
    <t>odbor ekonomický - rezervy výpadků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</si>
  <si>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</si>
  <si>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</si>
  <si>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</si>
  <si>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>SPOLUFINANCOVÁNÍ  EU</t>
  </si>
  <si>
    <t xml:space="preserve">odbor regionálního rozvoje a evropských projektů                    </t>
  </si>
  <si>
    <t>odbor kultury, památkové péče a cestovního ruchu</t>
  </si>
  <si>
    <t xml:space="preserve">odbor investic a správy nemovitého majetku            </t>
  </si>
  <si>
    <t>SOCIÁLNÍ FOND</t>
  </si>
  <si>
    <t>KRIZOVÝ FOND</t>
  </si>
  <si>
    <t>FOND OCHRANY VOD</t>
  </si>
  <si>
    <t>LESNICKÝ FOND</t>
  </si>
  <si>
    <t>DOTAČNÍ FOND</t>
  </si>
  <si>
    <t>926xx</t>
  </si>
  <si>
    <t>rezervy pro ostatní zbývající programy</t>
  </si>
  <si>
    <t>VÝDAJE kraje CELKEM</t>
  </si>
  <si>
    <t>PŘÍJMY  kraje CELKEM</t>
  </si>
  <si>
    <t>SALDO ROZPOČTU</t>
  </si>
  <si>
    <t>strana 1</t>
  </si>
  <si>
    <t xml:space="preserve">r e k a p i t u l a c e </t>
  </si>
  <si>
    <t>resorty</t>
  </si>
  <si>
    <t>účelové příspěvky PO</t>
  </si>
  <si>
    <t>příspěvkové organizace</t>
  </si>
  <si>
    <t>působnosti</t>
  </si>
  <si>
    <t>spolufinanco- vání EU</t>
  </si>
  <si>
    <t>výdajové kap.</t>
  </si>
  <si>
    <t>kancelář hejtmana</t>
  </si>
  <si>
    <t>regionální rozvoj a EU</t>
  </si>
  <si>
    <t>ekonomika</t>
  </si>
  <si>
    <t>školství, mládež, TV a sport</t>
  </si>
  <si>
    <t xml:space="preserve">sociální věci </t>
  </si>
  <si>
    <t>doprava</t>
  </si>
  <si>
    <t>kultura, památková péče a CR</t>
  </si>
  <si>
    <t>životní prostředí a zemědělství</t>
  </si>
  <si>
    <t>zdravotnictví</t>
  </si>
  <si>
    <t>právní</t>
  </si>
  <si>
    <t>územní plán a stavební řád</t>
  </si>
  <si>
    <t>informatika</t>
  </si>
  <si>
    <t>investice a správa majetku</t>
  </si>
  <si>
    <t>kancelář ředitele</t>
  </si>
  <si>
    <t>kapitoly celkem</t>
  </si>
  <si>
    <t>strana 2</t>
  </si>
  <si>
    <t xml:space="preserve">resorty </t>
  </si>
  <si>
    <t>třída 8</t>
  </si>
  <si>
    <t>sociální fond</t>
  </si>
  <si>
    <t>fond ochr. vod</t>
  </si>
  <si>
    <t>peněžní fondy</t>
  </si>
  <si>
    <t>celkem</t>
  </si>
  <si>
    <t>(splátka úvěru)</t>
  </si>
  <si>
    <t>sociální věci</t>
  </si>
  <si>
    <t>splátka úvěru na revitalizaci pozemních komukací prostřednictvím třídy 8xxx - financování</t>
  </si>
  <si>
    <t>splátka úvěru na revitalizaci mostů na silnicích II. a III. tř. prostřednictvím třídy 8xxx - finan.</t>
  </si>
  <si>
    <t>l i s t o p a d    2 0 1 8</t>
  </si>
  <si>
    <t>ORJ 04 - odbor školství, mládeže, tělovýchovy a sportu</t>
  </si>
  <si>
    <t>912 04 - Účelové příspěvky PO / odbor školství, mládeže, tělovýchovy a sportu</t>
  </si>
  <si>
    <t>912 04</t>
  </si>
  <si>
    <t>04500010000</t>
  </si>
  <si>
    <t>Stipendijní program pro žáky odborných škol</t>
  </si>
  <si>
    <t>04500020000</t>
  </si>
  <si>
    <t>Diagnostické nástroje pro školská poradenská zařízení</t>
  </si>
  <si>
    <t>04501021437</t>
  </si>
  <si>
    <t>SOŠ a SOU, Česká Lípa, 28. října 2707, p.o. - Burza středních škol QUO VADIS 2019</t>
  </si>
  <si>
    <t>04501031452</t>
  </si>
  <si>
    <t>OA, HŠ a SOŠ, Turnov, Zborovská 519, p.o. - 22. - Burza středních škol 2019</t>
  </si>
  <si>
    <t>04500050000</t>
  </si>
  <si>
    <t>Podpora aktivit příspěvkových organizací</t>
  </si>
  <si>
    <t>04501561406</t>
  </si>
  <si>
    <t>Gymnázium, Frýdlant, Mládeže 884, p.o. - Výměna kotelny vč. souvis. inž. činností</t>
  </si>
  <si>
    <t>04501571405</t>
  </si>
  <si>
    <t>Gymnázium F. X. Šaldy, Liberec 11, Partyzánská 530/3, p.o. - Oprava střechy objektu školy vč. souvis. inž. činností</t>
  </si>
  <si>
    <t>913 04 - Příspěvkové organizace / odbor školství, mládeže, tělovýchovy a sportu</t>
  </si>
  <si>
    <t>913 04</t>
  </si>
  <si>
    <t>1411</t>
  </si>
  <si>
    <t>Gymnázium a SOŠ pedagogická, Liberec, Jeronýmova 425/27</t>
  </si>
  <si>
    <t>1405</t>
  </si>
  <si>
    <t>Gymnázium F.X.Šaldy, Liberec 11, Partyzánská 530</t>
  </si>
  <si>
    <t>Gymnázium, Frýdlant, Mládeže 884</t>
  </si>
  <si>
    <t>1420</t>
  </si>
  <si>
    <t>SPŠ stavební, Liberec 1, Sokolovské náměstí 14</t>
  </si>
  <si>
    <t xml:space="preserve">SPŠ strojní a elektro. a VOŠ, Liberec 1, Masarykova 3 </t>
  </si>
  <si>
    <t>1422</t>
  </si>
  <si>
    <t>Střední průmyslová škola textilní, Liberec, Tyršova 1</t>
  </si>
  <si>
    <t>1414</t>
  </si>
  <si>
    <t>Obchodní akademie a Jazyková škola s PSJZ Liberec, Šamánkova 500/8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</si>
  <si>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</si>
  <si>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</si>
  <si>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</si>
  <si>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</si>
  <si>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</si>
  <si>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 II, Truhlářská 360/3</t>
  </si>
  <si>
    <t>1442</t>
  </si>
  <si>
    <t>Střední škola gastronomie a služeb, Liberec, Dvorská 447/29</t>
  </si>
  <si>
    <t>1432</t>
  </si>
  <si>
    <t xml:space="preserve">Střední škola a Mateřská škola, Na Bojišti 15, Liberec </t>
  </si>
  <si>
    <t>1450</t>
  </si>
  <si>
    <t>Střední odborná škola, Liberec, Jablonecká 999</t>
  </si>
  <si>
    <t>1455</t>
  </si>
  <si>
    <t>ZŠ a MŠ logopedická, Liberec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</si>
  <si>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</si>
  <si>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</si>
  <si>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</si>
  <si>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</si>
  <si>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</si>
  <si>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 2, Truhlářská 3</t>
  </si>
  <si>
    <t>1460</t>
  </si>
  <si>
    <t>ZŠ a MŠ při nemocnici, Liberec, Husova 357/10</t>
  </si>
  <si>
    <t>1471</t>
  </si>
  <si>
    <t>Dětský domov, Jablonné v Podještědí, Zámecká 1</t>
  </si>
  <si>
    <t>1404</t>
  </si>
  <si>
    <t>Gymnázium a Obchodní akademie, Tanvald, Školní 305</t>
  </si>
  <si>
    <t>1403</t>
  </si>
  <si>
    <t>Gymnázium, Jablonec nad Nisou, U Balvanu 16</t>
  </si>
  <si>
    <t>1409</t>
  </si>
  <si>
    <t>Gymnázium Dr. Antona Randy, Jablonec nad Nisou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</si>
  <si>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</si>
  <si>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</si>
  <si>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</si>
  <si>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</si>
  <si>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</si>
  <si>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</si>
  <si>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</si>
  <si>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n. Nisou, Belgická 4852</t>
  </si>
  <si>
    <t>1440</t>
  </si>
  <si>
    <t>Střední škola řemesel a služeb, Jablonec nad N.,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</si>
  <si>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</si>
  <si>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</si>
  <si>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</si>
  <si>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</si>
  <si>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</si>
  <si>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</si>
  <si>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</si>
  <si>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</si>
  <si>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</si>
  <si>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Pedagogicko-psychologická poradna, Jablonec n. N.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</si>
  <si>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</si>
  <si>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</si>
  <si>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</si>
  <si>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</si>
  <si>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</si>
  <si>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náměstí Osvobození 422</t>
  </si>
  <si>
    <t>1418</t>
  </si>
  <si>
    <t>Střední průmyslová škola, Česká Lípa, Havlíčkova 426</t>
  </si>
  <si>
    <t>1437</t>
  </si>
  <si>
    <t>Střední odborná škola a SOU, Česká Lípa, 28. října 2707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</si>
  <si>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</si>
  <si>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</si>
  <si>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</si>
  <si>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</si>
  <si>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</si>
  <si>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</si>
  <si>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</si>
  <si>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</si>
  <si>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</si>
  <si>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</si>
  <si>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</si>
  <si>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</si>
  <si>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</si>
  <si>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</si>
  <si>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</si>
  <si>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</si>
  <si>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</si>
  <si>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</si>
  <si>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</si>
  <si>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</si>
  <si>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</si>
  <si>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</si>
  <si>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</si>
  <si>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</si>
  <si>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</si>
  <si>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Střední škola, Lomnice nad Popelkou,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</si>
  <si>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</si>
  <si>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</si>
  <si>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</si>
  <si>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</si>
  <si>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</si>
  <si>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</si>
  <si>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</si>
  <si>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</si>
  <si>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</si>
  <si>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</si>
  <si>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</si>
  <si>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Pedagogicko-psychologická poradna a speciálně pedagogické centrum, Semily</t>
  </si>
  <si>
    <t>1452</t>
  </si>
  <si>
    <t>OA, Hotel.škola a Stř.odborná škola, Turnov, Zborovská 519</t>
  </si>
  <si>
    <t>Speciální pedagogické centrum Libereckého kraje</t>
  </si>
  <si>
    <t>finanční rezerva na řešení provoz. potřeb v průběh. roku</t>
  </si>
  <si>
    <t>914 04 - Působnosti / odbor školství, mládeže, tělovýchovy a sportu</t>
  </si>
  <si>
    <t>914 04</t>
  </si>
  <si>
    <t>Výkon působností dle zákona č. 561/04 Sb.</t>
  </si>
  <si>
    <t>0411000000</t>
  </si>
  <si>
    <t>Jmenování a odvolání ředitelů krajských škol</t>
  </si>
  <si>
    <t>0413000000</t>
  </si>
  <si>
    <t>Metodická pomoc školám</t>
  </si>
  <si>
    <t>0419000000</t>
  </si>
  <si>
    <t>Posudky</t>
  </si>
  <si>
    <t>0420000000</t>
  </si>
  <si>
    <t>Koncepční materiály</t>
  </si>
  <si>
    <t>0430000000</t>
  </si>
  <si>
    <t>Zpracování výroční zprávy</t>
  </si>
  <si>
    <t>Ostatní činnosti</t>
  </si>
  <si>
    <t>0449000000</t>
  </si>
  <si>
    <t>Primární prevence rizikového chování</t>
  </si>
  <si>
    <t>0459000000</t>
  </si>
  <si>
    <t>Podpora odborného vzdělávání</t>
  </si>
  <si>
    <t>0465000000</t>
  </si>
  <si>
    <t>Veletrh vzdělávání a pracovních příležitostí</t>
  </si>
  <si>
    <t>0481010000</t>
  </si>
  <si>
    <t>Soutěže - podpora talentovaných dětí a mládeže</t>
  </si>
  <si>
    <t>0482390000</t>
  </si>
  <si>
    <t>Nostrifikace</t>
  </si>
  <si>
    <t>0487070000</t>
  </si>
  <si>
    <t>Krizová intervence</t>
  </si>
  <si>
    <t>0440070000</t>
  </si>
  <si>
    <t>Informační a vzdělávací portál LK</t>
  </si>
  <si>
    <t>0440050000</t>
  </si>
  <si>
    <t xml:space="preserve">EHP/Norsko - Revitalizace hřišť - 2.etapa </t>
  </si>
  <si>
    <t xml:space="preserve">DU </t>
  </si>
  <si>
    <t>Sport v regionu</t>
  </si>
  <si>
    <t>0486990000</t>
  </si>
  <si>
    <t>Hry olympiád dětí a mládeže - účast</t>
  </si>
  <si>
    <t>0487050000</t>
  </si>
  <si>
    <t>Hry olympiád dětí a mládeže - organizace pořádání Her letní olympiády dětí a mládeže ČR 2019</t>
  </si>
  <si>
    <t>917 04 - Transfery / odbor školství, mládeže, tělovýchovy a sportu</t>
  </si>
  <si>
    <t>917 04</t>
  </si>
  <si>
    <t>Ostatní činnosti ve školství</t>
  </si>
  <si>
    <t>04700010000</t>
  </si>
  <si>
    <t>04700020000</t>
  </si>
  <si>
    <t>04800796035</t>
  </si>
  <si>
    <t>Technická univerzita v Liberci, Studentská 1402/2, Liberec 1 - Cena hejtmana Libereckého kraje pro studenty TUL</t>
  </si>
  <si>
    <t>04800813007</t>
  </si>
  <si>
    <t>Město Železný Brod, nám. 3. května 1, 468 22 Železný Brod - Skleněné městečko</t>
  </si>
  <si>
    <t>04801926035</t>
  </si>
  <si>
    <t xml:space="preserve">Technická univerzita v Liberci, Studentská 1402/2, Liberec 1 - Dětská univerzita </t>
  </si>
  <si>
    <t>04803070000</t>
  </si>
  <si>
    <t>IQLANDIA, o.p.s., Liberec - podpora vzdělávání mládeže</t>
  </si>
  <si>
    <t>04804650000</t>
  </si>
  <si>
    <t>Asociace pro mládeže, vědu a techniku AMAVET, z.s., Starochodovská 1360/78, Praha 4 - Festival vědy a techniky pro děti a mládež</t>
  </si>
  <si>
    <t>04804802330</t>
  </si>
  <si>
    <t>DDM Větrník, Liberec, p.o. - Realizace okresních kol soutěží v okrese Liberec a krajských kol soutěží pro žáky LK</t>
  </si>
  <si>
    <t>04804814476</t>
  </si>
  <si>
    <t>DDM Libertin, Česká Lípa, p.o. - Realizace okresních kol soutěží v okrese Česká Lípa</t>
  </si>
  <si>
    <t>04804823454</t>
  </si>
  <si>
    <t>DDM Vikýř, Jablonec n/N, p.o. - Realizace okresních kol soutěží v okrese Jablonec n/N</t>
  </si>
  <si>
    <t>04804835443</t>
  </si>
  <si>
    <t>ZŠ Dr.F.L.Riegra, Semily, p.o. - Realizace okresních kol soutěží v okrese Semily</t>
  </si>
  <si>
    <t>04804890000</t>
  </si>
  <si>
    <t>Program k naplňování Koncepce podpory mládeže na krajské úrovni</t>
  </si>
  <si>
    <t>navýšeno z akce Podpora ojedin.projektů</t>
  </si>
  <si>
    <t>04805003455</t>
  </si>
  <si>
    <t>ZUŠ, Jablonec n/N, Podhorská 47, p.o. - Akademie umění a kultury pro seniory</t>
  </si>
  <si>
    <t>04805010000</t>
  </si>
  <si>
    <t xml:space="preserve">Sdružení pro rozvoj Libereckého kraje - Pakt zaměstnanosti </t>
  </si>
  <si>
    <t>04806180000</t>
  </si>
  <si>
    <t xml:space="preserve">DDÚ, SVP a ZŠ, Liberec, p.o. - Zajištění provozu ambulantních střediskek výchovné péče </t>
  </si>
  <si>
    <t>04806190000</t>
  </si>
  <si>
    <t>Pěvecké sbory Libereckého kraje</t>
  </si>
  <si>
    <t>04807100000</t>
  </si>
  <si>
    <t>Školní sportovní soutěže</t>
  </si>
  <si>
    <t>Podpora ojedinělých projektů zaměřených na řešení naléhavých potřeb v oblasti vzdělávání a školství v průběhu roku</t>
  </si>
  <si>
    <t>04806990000</t>
  </si>
  <si>
    <t xml:space="preserve">Okresní rada Asociace školních sportovních klubů České republiky Semily, pobočný spolek, IČO 01452061 - Trojboj všestrannosti </t>
  </si>
  <si>
    <t>patří pod podporu sportu</t>
  </si>
  <si>
    <t>04800880000</t>
  </si>
  <si>
    <t>Systémová podpora vzdělávání žáků ve speciálních ZŠ</t>
  </si>
  <si>
    <t>Podpora obcí při změně zřizovatelských funkcí</t>
  </si>
  <si>
    <t>Významné sportovní areály</t>
  </si>
  <si>
    <t>04804970000</t>
  </si>
  <si>
    <t xml:space="preserve">Jizerská o.p.s., Bedřichov - Jizerská magistrála </t>
  </si>
  <si>
    <t>04804980000</t>
  </si>
  <si>
    <t>Krkonoše - svazek měst a obcí, Vrchlabí - Krkonošská magistrála</t>
  </si>
  <si>
    <t>04804994104</t>
  </si>
  <si>
    <t>SVAZEK OBCÍ NOVOBORSKA, Nový Bor - Úprava a údržba Lužickohorské magistrály</t>
  </si>
  <si>
    <t>04806910000</t>
  </si>
  <si>
    <t>Singltrek pod Smrkem, Singltrek pod Smrkem, o.p.s., IČO: 28736010 - Správa a údržba singltrek.stezek</t>
  </si>
  <si>
    <t>převedeno z podpory sportu</t>
  </si>
  <si>
    <t>Sportovně společenské aktivity</t>
  </si>
  <si>
    <t>04801790000</t>
  </si>
  <si>
    <t>Liberecká sportovní a tělovýchovná organizace, o.s., Liberec - Sport Film Liberec 2019</t>
  </si>
  <si>
    <t>04803110000</t>
  </si>
  <si>
    <t>Krajská organizace ČUS Libereckého kraje, Liberec - Anketa sportovec LK</t>
  </si>
  <si>
    <t>Podpora sportu</t>
  </si>
  <si>
    <t>04804680000</t>
  </si>
  <si>
    <t>Jizerská padesátka - SKI KLUB JIZERSKÁ PADESÁTKA z.s., IČ: 41324471</t>
  </si>
  <si>
    <t>04804700000</t>
  </si>
  <si>
    <t xml:space="preserve">AC Turnov, z.s., IČ: 00527271 - Memoriál Ludvíka Daňka </t>
  </si>
  <si>
    <t>04804710000</t>
  </si>
  <si>
    <t xml:space="preserve">PAKLI SPORT KLUB, IČ: 70226130 - International MTB marathon Malevil Cup </t>
  </si>
  <si>
    <t>04805890000</t>
  </si>
  <si>
    <t xml:space="preserve">TJ Dosky z.s. - EURO HRY Doksy </t>
  </si>
  <si>
    <t>04805900000</t>
  </si>
  <si>
    <t>Handy Cyklo Maraton - Cesta za snem, z.s.</t>
  </si>
  <si>
    <t>Okresní rada Asociace školních sportovních klubů České republiky Semily, pobočný spolek, IČO 01452061 - Trojboj všestrannosti s Adamem 2019</t>
  </si>
  <si>
    <t>převedeno z ostat.č.</t>
  </si>
  <si>
    <t xml:space="preserve">Singltrek pod Smrkem, Singltrek pod Smrkem, o.p.s., IČO: 28736010 </t>
  </si>
  <si>
    <t>patří pod významné SA</t>
  </si>
  <si>
    <t>04806970000</t>
  </si>
  <si>
    <t xml:space="preserve">Tělovýchovná jednota LIAZ Jablonec nad Nisou, IČO: 18464991 - Jablonecká hala </t>
  </si>
  <si>
    <t>04807110000</t>
  </si>
  <si>
    <t>Nespecifikovaná rezerva pro potřeby, které v oblasti sportu a tělovýchovy vzniknou v průběhu roku</t>
  </si>
  <si>
    <t>04807120000</t>
  </si>
  <si>
    <t>Nespecifikovaná rezerva sportu do 30 mil. Kč</t>
  </si>
  <si>
    <t>920 04 - Kapitálové výdaje / odbor školství, mládeže, tělovýchovy a sportu</t>
  </si>
  <si>
    <t>920 04</t>
  </si>
  <si>
    <t>0491811427</t>
  </si>
  <si>
    <t>Střední uměleckoprůmyslová škola, Železný Brod - Rekonstrukce části domova mládeže</t>
  </si>
  <si>
    <t>0491841493</t>
  </si>
  <si>
    <t>Pedagogicko-psychologická poradna, Liberec, p.o. - Rekonstrukce objektu  domova mládeže, Zeyerova 31, Liberec vč. souvis. inž. činností</t>
  </si>
  <si>
    <t>923 04 - Spolufinancování EU /odbor školství, mládeže, tělovýchovy a sportu</t>
  </si>
  <si>
    <t>923 04</t>
  </si>
  <si>
    <t>04600010000</t>
  </si>
  <si>
    <t>04600070000</t>
  </si>
  <si>
    <t>04600081425</t>
  </si>
  <si>
    <t>926 04 - Dotační fond / odbor školství, mládeže, tělovýchovy a sportu</t>
  </si>
  <si>
    <t>926 04</t>
  </si>
  <si>
    <t>Programy školství, mládeže a zaměstnanosti</t>
  </si>
  <si>
    <t xml:space="preserve">4.1 Program volnočasových aktivit </t>
  </si>
  <si>
    <t>4.3 Program Specifická primární prevence rizikového chování</t>
  </si>
  <si>
    <t>40400000000</t>
  </si>
  <si>
    <t>4.4 Program Soutěže a podpora talentovaných dětí a mládeže</t>
  </si>
  <si>
    <t>40700000000</t>
  </si>
  <si>
    <t>4.7 Program Podpora kompenzačních pomůcek pro žáky s podpůrnými opatřeními</t>
  </si>
  <si>
    <t>Programy podpor tělovýchovy a sportu</t>
  </si>
  <si>
    <t>42300000000</t>
  </si>
  <si>
    <t xml:space="preserve">4.23 Program Sportovní akce </t>
  </si>
  <si>
    <t>42600000000</t>
  </si>
  <si>
    <t>4.26 Program Podpora sportovní činnosti dětí a mládeže ve sportovních klubech</t>
  </si>
  <si>
    <t>ORJ 02 - odbor regionálního rozvoje a evropských projektů</t>
  </si>
  <si>
    <t>914 02 - Působnosti / odbor regionálního rozvoje a evropských projektů</t>
  </si>
  <si>
    <t>914 02</t>
  </si>
  <si>
    <t>Plánování na úrovni LK</t>
  </si>
  <si>
    <t>1701000000</t>
  </si>
  <si>
    <t>koordinace koncepcí</t>
  </si>
  <si>
    <t>1705000000</t>
  </si>
  <si>
    <t>Program rozvoje LK 2014-2020</t>
  </si>
  <si>
    <t>1792100000</t>
  </si>
  <si>
    <t>Strategie inteligentní specializace</t>
  </si>
  <si>
    <t>Pořizování a správa dat</t>
  </si>
  <si>
    <t>1710000000</t>
  </si>
  <si>
    <t xml:space="preserve">pořizování dat </t>
  </si>
  <si>
    <t>Podpora regionálního rozvoje</t>
  </si>
  <si>
    <t>1730000000</t>
  </si>
  <si>
    <t>podpora regionálního a hospodářského rozvoje</t>
  </si>
  <si>
    <t>1732000000</t>
  </si>
  <si>
    <t>podpora venkova, MAS a mikroregionů</t>
  </si>
  <si>
    <t>1732030000</t>
  </si>
  <si>
    <t>členství LK v Národní síti zdravých měst</t>
  </si>
  <si>
    <t>1733000000</t>
  </si>
  <si>
    <t>Strategie udržitelného rozvoje kraje</t>
  </si>
  <si>
    <t>1741000000</t>
  </si>
  <si>
    <t>koncepční podpora inovací</t>
  </si>
  <si>
    <t>1792010000</t>
  </si>
  <si>
    <t>příprava a řízení projektů LK</t>
  </si>
  <si>
    <t>Prezentace regionálního rozvoje</t>
  </si>
  <si>
    <t>1753000000</t>
  </si>
  <si>
    <t>prezentace hospodářského prostředí</t>
  </si>
  <si>
    <t>1754000000</t>
  </si>
  <si>
    <t>stavba roku</t>
  </si>
  <si>
    <t>Koordinace globálních grantů</t>
  </si>
  <si>
    <t>1780050000</t>
  </si>
  <si>
    <t xml:space="preserve">koordinace Kotlíkových dotací </t>
  </si>
  <si>
    <t>1780020000</t>
  </si>
  <si>
    <t>Vesnice roku</t>
  </si>
  <si>
    <t>Regionální surovinová politika</t>
  </si>
  <si>
    <t>1790000000</t>
  </si>
  <si>
    <t xml:space="preserve">plnění opatření ze "surovin.politiky LK"      </t>
  </si>
  <si>
    <t>1793000000</t>
  </si>
  <si>
    <t>SEA k Reg. Surovinové politice</t>
  </si>
  <si>
    <t>Agentura regionálního rozvoje</t>
  </si>
  <si>
    <t>1792020000</t>
  </si>
  <si>
    <t>správa databáze brownfields</t>
  </si>
  <si>
    <t>Inovační centrum - podnikatelský inkubátor</t>
  </si>
  <si>
    <t>1744000000</t>
  </si>
  <si>
    <t>Strategie rozvoje Libereckého kraje 21+</t>
  </si>
  <si>
    <t>Podpora zadržování vody v krajině</t>
  </si>
  <si>
    <t>Chytrý region</t>
  </si>
  <si>
    <t>1792160000</t>
  </si>
  <si>
    <t>1792140000</t>
  </si>
  <si>
    <t>spolupráce s neziskovým sektorem</t>
  </si>
  <si>
    <t>1792180000</t>
  </si>
  <si>
    <t>SEA ke strategii rozvoje Libereckého kraje 21+</t>
  </si>
  <si>
    <t>2800170000</t>
  </si>
  <si>
    <t>Má vlast cestami proměn</t>
  </si>
  <si>
    <t>2800240000</t>
  </si>
  <si>
    <t>Žena regionu</t>
  </si>
  <si>
    <t>917 02 - Transfery / odbor regionálního rozvoje a evropských projektů</t>
  </si>
  <si>
    <t>917 02</t>
  </si>
  <si>
    <t>ESUS-NOVUM</t>
  </si>
  <si>
    <t>Podpora neziskového sektoru v LK</t>
  </si>
  <si>
    <t>Podpora ojedinělých projektů zaměřených na řešení naléhavých potřeb v oblasti rozvoje kraje</t>
  </si>
  <si>
    <t>MAS LAG Podralsko</t>
  </si>
  <si>
    <t>MAS Brána do Českého ráje</t>
  </si>
  <si>
    <t>MAS 'Přijďte pobejt!'</t>
  </si>
  <si>
    <t>MAS Achát</t>
  </si>
  <si>
    <t>MAS Český sever</t>
  </si>
  <si>
    <t>MAS Frýdlantsko</t>
  </si>
  <si>
    <t>MAS Podještědí</t>
  </si>
  <si>
    <t>O.P.S.pro Český ráj</t>
  </si>
  <si>
    <t>MAS Rozvoj Tanvaldska</t>
  </si>
  <si>
    <t>Vesnice roku-kronika</t>
  </si>
  <si>
    <t>Vesnice roku-knihovna</t>
  </si>
  <si>
    <t>Implementace ISRR Krkonoše</t>
  </si>
  <si>
    <t>Dofinancování akcí spolků v území (rok republiky)</t>
  </si>
  <si>
    <t>Podnikatelský inkubátor LK</t>
  </si>
  <si>
    <t>923 02 - Spolufinancování EU / odbor regionálního rozvoje a evropských projektů</t>
  </si>
  <si>
    <t>923 02</t>
  </si>
  <si>
    <t>00251000000</t>
  </si>
  <si>
    <t>02640000000</t>
  </si>
  <si>
    <t>02640010000</t>
  </si>
  <si>
    <r>
      <t xml:space="preserve">TP ČR-SASKO 2014 -2020 - </t>
    </r>
    <r>
      <rPr>
        <b/>
        <sz val="8"/>
        <color rgb="FF0000FF"/>
        <rFont val="Arial"/>
        <family val="2"/>
        <charset val="238"/>
      </rPr>
      <t>s</t>
    </r>
    <r>
      <rPr>
        <sz val="8"/>
        <color rgb="FF0000FF"/>
        <rFont val="Arial"/>
        <family val="2"/>
        <charset val="238"/>
      </rPr>
      <t>polufinancování</t>
    </r>
    <r>
      <rPr>
        <sz val="8"/>
        <color rgb="FF00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>LK</t>
    </r>
  </si>
  <si>
    <r>
      <t xml:space="preserve">TP ČR-SASKO 2014-2020  - </t>
    </r>
    <r>
      <rPr>
        <sz val="8"/>
        <color indexed="10"/>
        <rFont val="Arial"/>
        <family val="2"/>
        <charset val="238"/>
      </rPr>
      <t xml:space="preserve">předfinancování LK </t>
    </r>
  </si>
  <si>
    <t>02640020000</t>
  </si>
  <si>
    <r>
      <t xml:space="preserve">TP ČR-POLSKO 2014 -2020 - </t>
    </r>
    <r>
      <rPr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</si>
  <si>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TP ČR-POLSKO 2014-2020 </t>
    </r>
    <r>
      <rPr>
        <sz val="8"/>
        <color indexed="10"/>
        <rFont val="Arial"/>
        <family val="2"/>
        <charset val="238"/>
      </rPr>
      <t xml:space="preserve">- předfinancování LK </t>
    </r>
  </si>
  <si>
    <t>02650010000</t>
  </si>
  <si>
    <t>02650060000</t>
  </si>
  <si>
    <t>06620130000</t>
  </si>
  <si>
    <t>08620040000</t>
  </si>
  <si>
    <t>V 1. Q bude projekt ukončen. Navýšeno o 877 tis Kč ze Zeleně Sloup (5620151509).</t>
  </si>
  <si>
    <t>08620060000</t>
  </si>
  <si>
    <t>08620070000</t>
  </si>
  <si>
    <t>08620080000</t>
  </si>
  <si>
    <t>08620090000</t>
  </si>
  <si>
    <t>08620100000</t>
  </si>
  <si>
    <t>08620110000</t>
  </si>
  <si>
    <t>02650040000</t>
  </si>
  <si>
    <t>09620041910</t>
  </si>
  <si>
    <t>02650030000</t>
  </si>
  <si>
    <t xml:space="preserve">1.Q potřeba cca 450tis. Kč na předfin (100% dotace). Navýšeno o 450tis ze Zeleně DDŮ Sloup (5620151509) </t>
  </si>
  <si>
    <t>04620251448</t>
  </si>
  <si>
    <t>05620141516</t>
  </si>
  <si>
    <t>05620151509</t>
  </si>
  <si>
    <t>Potřeba 200 tis na přípravu, realizace od r. 2020. Částka 877 tis Kč přesunuta na Studii odtok.pom. (862004) a částka 450tis přesunuta na RSK II (265003)</t>
  </si>
  <si>
    <t>05620161517</t>
  </si>
  <si>
    <t>1.Q. potřeba cca 300 tis NZP na přípravu. Realizace od 2020. Částka 200 tis přesunuta na Kuňku Dolní Ploučnici (862013).</t>
  </si>
  <si>
    <t>08620120000</t>
  </si>
  <si>
    <t>08620130000</t>
  </si>
  <si>
    <t>1.Q. potřeba cca 200tis na PD. Navýšeno o 200 tis z zeleně Františkov (5620161517)</t>
  </si>
  <si>
    <t>08620140000</t>
  </si>
  <si>
    <t>926 02 - Dotační fond / odbor regionálního rozvoje a evropských projektů</t>
  </si>
  <si>
    <t>926 02</t>
  </si>
  <si>
    <t>Programy resortu regionálního rozvoje a evropských projektů</t>
  </si>
  <si>
    <t>020100000000</t>
  </si>
  <si>
    <t>2.1 Program obnovy venkova</t>
  </si>
  <si>
    <t>020200000000</t>
  </si>
  <si>
    <t>2.2 Regionální inovační program</t>
  </si>
  <si>
    <t>020500000000</t>
  </si>
  <si>
    <t>2.5 Podpora regionálních výrobků, výrobců a tradičních řemesel</t>
  </si>
  <si>
    <t>020600000000</t>
  </si>
  <si>
    <t>2.6 Podpora místní Agendy 21</t>
  </si>
  <si>
    <t>020700000000</t>
  </si>
  <si>
    <t>2.7 Podpora mateřských center</t>
  </si>
  <si>
    <t>ORJ 11 - odbor územního plánování a stavebního řádu</t>
  </si>
  <si>
    <t>914 11- Působnosti / odbor územního plánování a stavebního řádu</t>
  </si>
  <si>
    <t>914 11</t>
  </si>
  <si>
    <t>Pořizování ÚPD LK</t>
  </si>
  <si>
    <t>111001</t>
  </si>
  <si>
    <t>pořizování ÚPD LK</t>
  </si>
  <si>
    <t>Pořizování ÚPP Libereckého kraje</t>
  </si>
  <si>
    <t>112001</t>
  </si>
  <si>
    <t xml:space="preserve">pořizování ÚPP Libereckého kraje </t>
  </si>
  <si>
    <t>Odborná, poradenská a konzultační činnost</t>
  </si>
  <si>
    <t>113002</t>
  </si>
  <si>
    <t>odborná, poradenská a konzult. činnost</t>
  </si>
  <si>
    <t>Metodická činnost OÚPSŘ</t>
  </si>
  <si>
    <t>113003</t>
  </si>
  <si>
    <t>metodická činnost OÚPSŘ</t>
  </si>
  <si>
    <t>CROSS-DATA - udržitelnost</t>
  </si>
  <si>
    <t>920 11 - Kapitálové výdaje / odbor územního plánování a stavebního řádu</t>
  </si>
  <si>
    <t>920 11</t>
  </si>
  <si>
    <t>Územní studie</t>
  </si>
  <si>
    <t>111003</t>
  </si>
  <si>
    <t>Pořizování ÚS ze ZÚR LK</t>
  </si>
  <si>
    <t>ORJ 01 - odbor kancelář hejtmana</t>
  </si>
  <si>
    <t xml:space="preserve">výdajový limit resortu </t>
  </si>
  <si>
    <t>931</t>
  </si>
  <si>
    <t xml:space="preserve">krizový fond - závazný limit výdajů </t>
  </si>
  <si>
    <t>910 01 - Zastupitelstvo / odbor kancelář hejtmana</t>
  </si>
  <si>
    <t>910 01</t>
  </si>
  <si>
    <t>Limitované výdaje</t>
  </si>
  <si>
    <t>01xx</t>
  </si>
  <si>
    <t>limit výdajů na školení a vzdělávání celkem</t>
  </si>
  <si>
    <t>limit výdajů na pohoštění celkem</t>
  </si>
  <si>
    <t>limit výdajů na činnost zastupitelských klubů</t>
  </si>
  <si>
    <t>limit výdajů konzultační, poradenské a právní služby</t>
  </si>
  <si>
    <t>Ostatní běžné výdaje</t>
  </si>
  <si>
    <t>nákupy věcných darů</t>
  </si>
  <si>
    <t>cestovní náhrady - zahraniční pracovní cesty</t>
  </si>
  <si>
    <t>013500</t>
  </si>
  <si>
    <t>květiny</t>
  </si>
  <si>
    <t>014900</t>
  </si>
  <si>
    <t>ostatní výdaje a služby</t>
  </si>
  <si>
    <t>024200</t>
  </si>
  <si>
    <t>cestovní náhrady - doprava a ubytování zahraničních návštěv</t>
  </si>
  <si>
    <t>024300</t>
  </si>
  <si>
    <t>překlady a tlumočení</t>
  </si>
  <si>
    <t>024500</t>
  </si>
  <si>
    <t>obálky, dopisy, vizitky, novoročenky, tiskopisy</t>
  </si>
  <si>
    <t>024600</t>
  </si>
  <si>
    <t>foto</t>
  </si>
  <si>
    <t>024700</t>
  </si>
  <si>
    <t>znaky, loga, vlajky LK</t>
  </si>
  <si>
    <t>024800</t>
  </si>
  <si>
    <t>cestovní náhrady - zahraniční pracovní cesty externích subjektů</t>
  </si>
  <si>
    <t>024900</t>
  </si>
  <si>
    <t>jednání Asociace krajů v LK</t>
  </si>
  <si>
    <t>914 01 - Působnosti / odbor kancelář hejtmana</t>
  </si>
  <si>
    <t>914 01</t>
  </si>
  <si>
    <t>Prevence a opatření pro krizové stavy</t>
  </si>
  <si>
    <t>018100</t>
  </si>
  <si>
    <t>prevence pro krizové stavy a cvičení krizového štábu</t>
  </si>
  <si>
    <t>018200</t>
  </si>
  <si>
    <t>činnost a vybavení krizového štábu</t>
  </si>
  <si>
    <t>018201</t>
  </si>
  <si>
    <t>provozní náklady chráněného pracoviště Česká Lípa</t>
  </si>
  <si>
    <t>018300</t>
  </si>
  <si>
    <t>opatření pro krizové stavy, školení obcí, BRLK</t>
  </si>
  <si>
    <t>018400</t>
  </si>
  <si>
    <t>příprava hospodářských opatření pro krizové situace</t>
  </si>
  <si>
    <t>018700</t>
  </si>
  <si>
    <t>prevence kriminality v LK</t>
  </si>
  <si>
    <t>018900</t>
  </si>
  <si>
    <t>sběr dat a zpracování podkladů pro dílčí krizové plány</t>
  </si>
  <si>
    <t>018901</t>
  </si>
  <si>
    <t>datové spojení IZS - provoz</t>
  </si>
  <si>
    <t>019100</t>
  </si>
  <si>
    <t>zajištění úkolů v oblasti utajovaných informací</t>
  </si>
  <si>
    <t>019200</t>
  </si>
  <si>
    <t>krajské porady a semináře IZS pro obce</t>
  </si>
  <si>
    <t>019300</t>
  </si>
  <si>
    <t>úpravy a rozšíření SW projektu EU - Přeshraniční integrace informací, nástrojů, přístupů ….</t>
  </si>
  <si>
    <t>019400</t>
  </si>
  <si>
    <t>zásahové vozidlo pro mobilní řízení krizových situací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</si>
  <si>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</si>
  <si>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</si>
  <si>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</si>
  <si>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</si>
  <si>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</si>
  <si>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</si>
  <si>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</si>
  <si>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025202</t>
  </si>
  <si>
    <t>reportážní a informační videa</t>
  </si>
  <si>
    <t>025203</t>
  </si>
  <si>
    <t xml:space="preserve">mediální prezentace LK - TV 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</si>
  <si>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</si>
  <si>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</si>
  <si>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</si>
  <si>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</si>
  <si>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</si>
  <si>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</si>
  <si>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026300</t>
  </si>
  <si>
    <t>Nově z kraje</t>
  </si>
  <si>
    <t>025300</t>
  </si>
  <si>
    <t>kalendáře</t>
  </si>
  <si>
    <t>025400</t>
  </si>
  <si>
    <t>infografika</t>
  </si>
  <si>
    <t>025500</t>
  </si>
  <si>
    <t>ostatní akce</t>
  </si>
  <si>
    <t>025600</t>
  </si>
  <si>
    <t xml:space="preserve">KRAJ - příloha Libereckého kraje </t>
  </si>
  <si>
    <t>025700</t>
  </si>
  <si>
    <t xml:space="preserve">marketingová podpora regionálních výrobců </t>
  </si>
  <si>
    <t>025800</t>
  </si>
  <si>
    <t>partnerství St. Gallen</t>
  </si>
  <si>
    <t>025900</t>
  </si>
  <si>
    <t>web LK</t>
  </si>
  <si>
    <t>026100</t>
  </si>
  <si>
    <t>hejtmanský ples</t>
  </si>
  <si>
    <t>026200</t>
  </si>
  <si>
    <t>krajské slavnosti</t>
  </si>
  <si>
    <t>026600</t>
  </si>
  <si>
    <t>organizační zajištění významných návštěv v kraji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</si>
  <si>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</si>
  <si>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</si>
  <si>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</si>
  <si>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</si>
  <si>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</si>
  <si>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</si>
  <si>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</si>
  <si>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slavnostní večer k 28. říjnu (Pocty hejtmana LK)</t>
  </si>
  <si>
    <t>027700</t>
  </si>
  <si>
    <t>den otevřených dveří LK</t>
  </si>
  <si>
    <t>027900</t>
  </si>
  <si>
    <t>dny s hejtmanem</t>
  </si>
  <si>
    <t>028000</t>
  </si>
  <si>
    <t>výroční zpráva LK</t>
  </si>
  <si>
    <t>028100</t>
  </si>
  <si>
    <t>tripartita</t>
  </si>
  <si>
    <t>028200</t>
  </si>
  <si>
    <t>konference v Libereckém kraji</t>
  </si>
  <si>
    <t>028300</t>
  </si>
  <si>
    <t>kufříky pro prvňáky</t>
  </si>
  <si>
    <t>028400</t>
  </si>
  <si>
    <t>brožura Rok vlády</t>
  </si>
  <si>
    <t>028500</t>
  </si>
  <si>
    <t>memoriál záchranářů z Manhattanu</t>
  </si>
  <si>
    <t>028600</t>
  </si>
  <si>
    <t>manažer roku</t>
  </si>
  <si>
    <t>028700</t>
  </si>
  <si>
    <t>grafické práce, tisky, výlepy</t>
  </si>
  <si>
    <t>029100</t>
  </si>
  <si>
    <t>změna názvu
č.a.028800</t>
  </si>
  <si>
    <t>028800</t>
  </si>
  <si>
    <t>oslavy výročí vzniku ČR</t>
  </si>
  <si>
    <t>028900</t>
  </si>
  <si>
    <t>publikace o Libereckém kraji</t>
  </si>
  <si>
    <t>917 01 - Transfery / odbor kancelář hejtmana</t>
  </si>
  <si>
    <t>917 01</t>
  </si>
  <si>
    <t>Neinvestiční dotace NNO a podobným organiz.</t>
  </si>
  <si>
    <t>0170001</t>
  </si>
  <si>
    <t>neinvestiční dary a neinvestiční transfery</t>
  </si>
  <si>
    <t>0170002</t>
  </si>
  <si>
    <t>Asociace krajů ČR - členský příspěvek</t>
  </si>
  <si>
    <t>0170003</t>
  </si>
  <si>
    <t>Sdružení obcí LK - provozní příspěvek</t>
  </si>
  <si>
    <t>0170004</t>
  </si>
  <si>
    <t>Euroregion Nisa - provozní příspěvek</t>
  </si>
  <si>
    <t>0170005</t>
  </si>
  <si>
    <t>Sdružení hasičů ČMS - neinvestiční dotace</t>
  </si>
  <si>
    <t>0170006</t>
  </si>
  <si>
    <t>Podpora sdružení místních samospráv</t>
  </si>
  <si>
    <t>0170007</t>
  </si>
  <si>
    <t>Česká membránová platforma o. s. - mezinárodní konference</t>
  </si>
  <si>
    <t>0170008</t>
  </si>
  <si>
    <t>Projekt KPBI (Kraje pro bezpečný internet)</t>
  </si>
  <si>
    <t>0170009</t>
  </si>
  <si>
    <t>Město Nový Bor-sklářský festival IGS</t>
  </si>
  <si>
    <t>0170011</t>
  </si>
  <si>
    <t xml:space="preserve">P.J.Art Production - Miss Libereckého kraje </t>
  </si>
  <si>
    <t>0170012</t>
  </si>
  <si>
    <t>Československá obec legionářská</t>
  </si>
  <si>
    <t>0170013</t>
  </si>
  <si>
    <t>Brána Trojzemí</t>
  </si>
  <si>
    <t>0180482</t>
  </si>
  <si>
    <t>konference NISA</t>
  </si>
  <si>
    <t>0170015</t>
  </si>
  <si>
    <t>Zoologická zahrada Liberec -konference</t>
  </si>
  <si>
    <t>0180224</t>
  </si>
  <si>
    <t>Dotace jednotkám požární ochrany obcí (SDH) k programu Ministerstva vnitra</t>
  </si>
  <si>
    <t>0170014</t>
  </si>
  <si>
    <t>slavnosti řeky Nisy</t>
  </si>
  <si>
    <t>0180483</t>
  </si>
  <si>
    <t>kongres českých polonistických sdružení</t>
  </si>
  <si>
    <t>920 01 - Kapitálové výdaje / odbor kancelář hejtmana</t>
  </si>
  <si>
    <t>920 01</t>
  </si>
  <si>
    <t>019800</t>
  </si>
  <si>
    <t>chráněné pracoviště Česká Lípa</t>
  </si>
  <si>
    <t>926 01 - Dotační fond / odbor kancelář hejtmana</t>
  </si>
  <si>
    <t>926 xx</t>
  </si>
  <si>
    <t>č. a.</t>
  </si>
  <si>
    <t>Programy podpory rozvoje požární ochrany</t>
  </si>
  <si>
    <t>1.1 Podpora jednotek požární ochrany obcí LK</t>
  </si>
  <si>
    <t>1.2 Podpora sdružení hasičů ČMS LK</t>
  </si>
  <si>
    <t>1.3 Dotace obcí na činnosti JPO II k programu MV ČR</t>
  </si>
  <si>
    <t>1.4 Prevence kriminality</t>
  </si>
  <si>
    <t>931 01 - Krizový fond / odbor kancelář hejtmana</t>
  </si>
  <si>
    <t>931 01</t>
  </si>
  <si>
    <t>K R I Z O V Ý   F O N D   K R A J E</t>
  </si>
  <si>
    <t>jmenovité investiční a neinvestiční akce resortu</t>
  </si>
  <si>
    <t>ORJ 05 - odbor sociálních věcí</t>
  </si>
  <si>
    <t>912 05 - Účelové příspěvky PO / odbor sociálních věcí</t>
  </si>
  <si>
    <t>912 05</t>
  </si>
  <si>
    <t>05500731501</t>
  </si>
  <si>
    <t>Jedličkův ústav Liberec - oprava věnjší omítky a střechy u domu G - vrátnice</t>
  </si>
  <si>
    <t>05500741504</t>
  </si>
  <si>
    <t>OSTARA - výstavba nové zděné garáže ve Cvikově na pozemku, jež bude pořizován v roce 2018</t>
  </si>
  <si>
    <t>05500751508</t>
  </si>
  <si>
    <t>Služby sociální péče TEREZA Benešov u Semil - oprava kanalizace na hlavní budově č. p. 180</t>
  </si>
  <si>
    <t>05500761508</t>
  </si>
  <si>
    <t>Služby sociální péče TEREZA Benešov u Semil - výměna 13 let starého konvektomatu</t>
  </si>
  <si>
    <t>05500771509</t>
  </si>
  <si>
    <t>Domov důchodců Sloup v Čechách - výměna spotřebičů v kuchyni - myčka a robot + varný kotel      2 ks</t>
  </si>
  <si>
    <t>05500781509</t>
  </si>
  <si>
    <t>Domov důchodců Sloup v Čechách - rekonstrukce budovy v zámeckém parku na archiv</t>
  </si>
  <si>
    <t>05500791510</t>
  </si>
  <si>
    <t>Domov důchodců Rokytnice nad Jizerou - investiční záměr na vybudování spojovacího tubusu s vedl.budovou a její rekonstr.</t>
  </si>
  <si>
    <t>05500801510</t>
  </si>
  <si>
    <t>Domov důchodců Rokytnice nad Jizerou - postupný nákup elektrických postelí a antidekubitních matrací - celkém 60 ks</t>
  </si>
  <si>
    <t>05500811512</t>
  </si>
  <si>
    <t xml:space="preserve">Domov důchodců Jablonecké Paseky - renovace nefunkční toalety pro pro klienty,veřejnost a zaměstnance v příz.budovy C </t>
  </si>
  <si>
    <t>05500821512</t>
  </si>
  <si>
    <t>Domov důchodců Jablonecké Paseky -  rekonstrukce vnitřních prostor zařízení dle MTZ</t>
  </si>
  <si>
    <t>05500831515</t>
  </si>
  <si>
    <t>Domov důchodců Český Dub - pořízení nového konvektomatu</t>
  </si>
  <si>
    <t>05500841515</t>
  </si>
  <si>
    <t xml:space="preserve">Domov důchodců Český Dub - žehlič pro prádelnu </t>
  </si>
  <si>
    <t>05500851520</t>
  </si>
  <si>
    <t>APOSS Liberec - zpevnění příjezdové cesty u budovy Zeyerova</t>
  </si>
  <si>
    <t>05500861522</t>
  </si>
  <si>
    <t>Domov a Centrum denních služeb Jablonec n.N. - vybudování klimatizace v budově CDS</t>
  </si>
  <si>
    <t>0550087XXXX</t>
  </si>
  <si>
    <t>2x dodávkový vůz pro klienty - obnova autoparku u PO</t>
  </si>
  <si>
    <t>913 05 - Příspěvkové organizace / odbor sociálních věcí</t>
  </si>
  <si>
    <t>913 05</t>
  </si>
  <si>
    <t>příspěvek celkem</t>
  </si>
  <si>
    <t>Jedličkův ústav Liberec</t>
  </si>
  <si>
    <t>OSTARA</t>
  </si>
  <si>
    <t>Domov Sluneční dům Jestřebí</t>
  </si>
  <si>
    <t>Dům seniorů Liberec - Františkov</t>
  </si>
  <si>
    <t>914 05 - Působnosti / odbor sociálních věcí</t>
  </si>
  <si>
    <t>914 05</t>
  </si>
  <si>
    <t>Sociální práce</t>
  </si>
  <si>
    <t>051500</t>
  </si>
  <si>
    <t xml:space="preserve">sociální práce - metodická pomoc obcím </t>
  </si>
  <si>
    <t>Sociálně-právní ochrana</t>
  </si>
  <si>
    <t>052000</t>
  </si>
  <si>
    <t>SPO - metodická pomoc obcím</t>
  </si>
  <si>
    <t>052300</t>
  </si>
  <si>
    <t>krajská setkání pěstounů</t>
  </si>
  <si>
    <t>052400</t>
  </si>
  <si>
    <t>poradní sbor</t>
  </si>
  <si>
    <t>052500</t>
  </si>
  <si>
    <t>zabezpečení psychologických posudků pro náhradní rodinnou péči</t>
  </si>
  <si>
    <t>052501</t>
  </si>
  <si>
    <t>pěstounská péče - lékařské a psycholog. posudky</t>
  </si>
  <si>
    <t>052800</t>
  </si>
  <si>
    <t>rodinná politika</t>
  </si>
  <si>
    <t>Koordinátor pro záležitosti národnost. menšin a cizinců</t>
  </si>
  <si>
    <t>053000</t>
  </si>
  <si>
    <t>metodická činnost koordinátora pro záležitosti národnost. menšin a cizinců</t>
  </si>
  <si>
    <t>Sociální služby</t>
  </si>
  <si>
    <t>054000</t>
  </si>
  <si>
    <t>metodické vedení sociálních služeb</t>
  </si>
  <si>
    <t>054800</t>
  </si>
  <si>
    <t>volnočasové aktivity seniorů LK</t>
  </si>
  <si>
    <t>054801</t>
  </si>
  <si>
    <t>zasedání komise Rady Asociace krajů ČR pro sociální věci</t>
  </si>
  <si>
    <t>054802</t>
  </si>
  <si>
    <t>054500</t>
  </si>
  <si>
    <t>filantropická burza</t>
  </si>
  <si>
    <t>Zpracování odborných posudků</t>
  </si>
  <si>
    <t>055000</t>
  </si>
  <si>
    <t>sociální služby - konzultační činnost</t>
  </si>
  <si>
    <t>Střednědobý plán rozvoje sociálních služeb</t>
  </si>
  <si>
    <t>056000</t>
  </si>
  <si>
    <t>strategie soc.služeb poskytovatelů a obcí</t>
  </si>
  <si>
    <t>056100</t>
  </si>
  <si>
    <t>IT aplikace - řízení sociálních služeb</t>
  </si>
  <si>
    <t>Činnost protidrogového koordinátora</t>
  </si>
  <si>
    <t>057000</t>
  </si>
  <si>
    <t>protidrogová politika</t>
  </si>
  <si>
    <t>Veřejné opatrovnictví</t>
  </si>
  <si>
    <t>057010</t>
  </si>
  <si>
    <t>metodická pomoc obcím v rámci veřejného opatrovnictví</t>
  </si>
  <si>
    <t>058601</t>
  </si>
  <si>
    <t>Stoleté výročí vzniku Československé republiky</t>
  </si>
  <si>
    <t>058602</t>
  </si>
  <si>
    <t>Dary pro uživatele zařízení sociálních služeb LK, kteří v roce 2018 oslaví 100 a více let</t>
  </si>
  <si>
    <t>917 05 - Transfery / odbor sociálních věcí</t>
  </si>
  <si>
    <t>917 05</t>
  </si>
  <si>
    <t>Neinvestiční a investiční transfery</t>
  </si>
  <si>
    <t>0570001</t>
  </si>
  <si>
    <t>0570007</t>
  </si>
  <si>
    <t>Podpora ojedinělých projektů zaměřených na řešení naléhavých potřeb financování v sociální oblasti Libereckého kraje</t>
  </si>
  <si>
    <t>0570091</t>
  </si>
  <si>
    <t xml:space="preserve">Financování sociálních služeb z prostředků LK </t>
  </si>
  <si>
    <t>0570108</t>
  </si>
  <si>
    <t>SPO - spolufinancování osob pověřených k výkonu SPOD</t>
  </si>
  <si>
    <t>0570105</t>
  </si>
  <si>
    <t>Nadační fond Ozvěna - kompenzační pomůcky nedoslýchavým dětem</t>
  </si>
  <si>
    <t>0580006</t>
  </si>
  <si>
    <t>Euroklíč</t>
  </si>
  <si>
    <t>0580009</t>
  </si>
  <si>
    <t>Festival národnostních menšin</t>
  </si>
  <si>
    <t>0580017</t>
  </si>
  <si>
    <t>činnost organizací sdružujících seniory</t>
  </si>
  <si>
    <t>920 05 - Kapitálové výdaje / odbor sociálních věcí</t>
  </si>
  <si>
    <t>920 05</t>
  </si>
  <si>
    <t>0590721513</t>
  </si>
  <si>
    <t>Domov důchodců Velké Hamry - přístavba budovy PD</t>
  </si>
  <si>
    <t>0590731514</t>
  </si>
  <si>
    <t>Domov pro seniory Vratislavice - rekonstrukce kuchyně PD</t>
  </si>
  <si>
    <t>0590710000</t>
  </si>
  <si>
    <t>Rozvojové záměry příspěvkových organizací</t>
  </si>
  <si>
    <t>0590781510</t>
  </si>
  <si>
    <t>Domov důchodců Rokytnice nad Jizerou, p. o. - rekonstrukce objektu a vybudování spojovacího tubusu</t>
  </si>
  <si>
    <t>0590791514</t>
  </si>
  <si>
    <t>Domov důchodců Vratislavice nad Nisou, p.o. - PD - půdní vestavba pavilonu A a B</t>
  </si>
  <si>
    <t>0590801514</t>
  </si>
  <si>
    <t>Domov důchodců Vratislavice nad Nisou, p.o. - IZ - venkovní izolace</t>
  </si>
  <si>
    <t>0590811514</t>
  </si>
  <si>
    <t xml:space="preserve">Domov důchodců Vratislavice nad Nisou, p.o. - rekonstrukce kuchyně </t>
  </si>
  <si>
    <t>0590821514</t>
  </si>
  <si>
    <t xml:space="preserve">Výstavba nového multislužbového objektu a náklady na zpracování PD. </t>
  </si>
  <si>
    <t>Domov důchodců Jindřichovice pod Smrkem, p. o. - výstavba objektu</t>
  </si>
  <si>
    <t>akce odložena, pořizovací cena vysoká</t>
  </si>
  <si>
    <t>0590831501</t>
  </si>
  <si>
    <t>Jedličkův ústav, p. o. - oprava ležaté kanalizace a oprava povrchu zpevněných ploch v závislosti na akci</t>
  </si>
  <si>
    <t>Domov důchodců Český Dub, p. o. - revitalizace nádvoří včetně nového parkoviště pro návštěvy a zaměstnance</t>
  </si>
  <si>
    <t>akce odložena, pro 2019 přehodnoce-na priorita</t>
  </si>
  <si>
    <t>0590841507</t>
  </si>
  <si>
    <t>Denní a pobytové sociální služby, p. o. - rekonstrukce/výstavba objektu v České Lípě</t>
  </si>
  <si>
    <t>923 05 - Spolufinancování EU /odbor sociálních věcí</t>
  </si>
  <si>
    <t>923 05</t>
  </si>
  <si>
    <t>05600020000</t>
  </si>
  <si>
    <t>05600010000</t>
  </si>
  <si>
    <t>05600030000</t>
  </si>
  <si>
    <t>05600040000</t>
  </si>
  <si>
    <t>926 05 - Dotační fond / odbor sociálních věcí</t>
  </si>
  <si>
    <t>926 05</t>
  </si>
  <si>
    <t>Programy resortu sociálních věcí</t>
  </si>
  <si>
    <t>5.1-Podpora integrace národnost.menšin a cizinců</t>
  </si>
  <si>
    <t>ORJ 12 -  odbor informatiky</t>
  </si>
  <si>
    <t>914 12 - Působnosti / odbor informatiky</t>
  </si>
  <si>
    <t>914 12</t>
  </si>
  <si>
    <t>Nákupy SW, HW a ostatní činnosti v informatice</t>
  </si>
  <si>
    <t>nákupy SW do 60tis.Kč vč.licencí a provozu</t>
  </si>
  <si>
    <t>nákupy HW do 40 tis.Kč a provoz</t>
  </si>
  <si>
    <t>122101</t>
  </si>
  <si>
    <t>provoz multimediálního sálu</t>
  </si>
  <si>
    <t>122102</t>
  </si>
  <si>
    <t>krajská karta - kartové centrum</t>
  </si>
  <si>
    <t>koncepční a projektové práce</t>
  </si>
  <si>
    <t>datové spojení</t>
  </si>
  <si>
    <t>e-Govenment LK, Technologické centrum -</t>
  </si>
  <si>
    <t>e-Govenment ve zdravotnictví - Technologické centrum</t>
  </si>
  <si>
    <t>917 12 - Transfery / odbor informatiky</t>
  </si>
  <si>
    <t>917 12</t>
  </si>
  <si>
    <t>1270001</t>
  </si>
  <si>
    <t xml:space="preserve"> Krajské videokonference </t>
  </si>
  <si>
    <t>920 12 - Kapitálové výdaje / odbor informatiky</t>
  </si>
  <si>
    <t>920 12</t>
  </si>
  <si>
    <t>124000</t>
  </si>
  <si>
    <t>125000</t>
  </si>
  <si>
    <t>SW nad 60 tis.</t>
  </si>
  <si>
    <t>rekonstrukce zastupitelského sálu</t>
  </si>
  <si>
    <t>913 18 - Příspěvkové organizace / oddělení sekretariátu řetiele</t>
  </si>
  <si>
    <t>913 18</t>
  </si>
  <si>
    <t>001318</t>
  </si>
  <si>
    <t xml:space="preserve">Centrální pojištění majetku příspěvkových organizací zřizovaných LK </t>
  </si>
  <si>
    <t>914 18 - Působnosti / oddělení sekretariátu ředitele</t>
  </si>
  <si>
    <t>914 18</t>
  </si>
  <si>
    <t>189001</t>
  </si>
  <si>
    <t>systém energetického managementu - FAMA</t>
  </si>
  <si>
    <t>aktualizace ÚEK</t>
  </si>
  <si>
    <t>komoditní burza - výběrové řízení na dodavatele EE a ZP</t>
  </si>
  <si>
    <t>920 18 - Kapitálové výdaje /  oddělení sekretariátu ředitele</t>
  </si>
  <si>
    <t>920 18</t>
  </si>
  <si>
    <t>ORJ 09 - odbor zdravotnictví</t>
  </si>
  <si>
    <t>912 09 - Účelové příspěvky PO / odbor zdravotnictví</t>
  </si>
  <si>
    <t>912 09</t>
  </si>
  <si>
    <t>09500151907</t>
  </si>
  <si>
    <t>Léčebna respiračních nemocí Cvikov -omítky a zateplení budovy "A"</t>
  </si>
  <si>
    <t>09500121910</t>
  </si>
  <si>
    <t>ZZS LK - výstavba nové výjezdové základny Turnov</t>
  </si>
  <si>
    <t>09500131910</t>
  </si>
  <si>
    <t xml:space="preserve">ZZS LK - celorepublikové cvičení "Ppražská 155" </t>
  </si>
  <si>
    <t>09500161910</t>
  </si>
  <si>
    <t>ZZS LK - nákup vozidel RLP/RZP</t>
  </si>
  <si>
    <t>09500171910</t>
  </si>
  <si>
    <t>ZZS LK - výstavba výjezdové základny Rokytnice</t>
  </si>
  <si>
    <t>913 09 - Příspěvkové organizace / odbor zdravotnictví</t>
  </si>
  <si>
    <t>913 09</t>
  </si>
  <si>
    <t>1910</t>
  </si>
  <si>
    <t>1907</t>
  </si>
  <si>
    <t>914 09 - Působnosti / odbor zdravotnictví</t>
  </si>
  <si>
    <t>914 09</t>
  </si>
  <si>
    <t>091100</t>
  </si>
  <si>
    <t>Lékárenská pohotovost</t>
  </si>
  <si>
    <t>Ostatní činnosti ve zdravotnictví</t>
  </si>
  <si>
    <t>093600</t>
  </si>
  <si>
    <t>Zdravotní politika v regionu</t>
  </si>
  <si>
    <t>093800</t>
  </si>
  <si>
    <t>Správní činnost - znalecké komise -výb.řízení</t>
  </si>
  <si>
    <t>094800</t>
  </si>
  <si>
    <t>Zubní pohotovostní služba</t>
  </si>
  <si>
    <t>094300</t>
  </si>
  <si>
    <t>Prevence TBC- čtvrtletní alokace prostředků na úhradu faktur</t>
  </si>
  <si>
    <t>094900</t>
  </si>
  <si>
    <t>Hospic</t>
  </si>
  <si>
    <t>095100</t>
  </si>
  <si>
    <t>Spoluúčast na zajištění provozu NIS IZS v rámci KSP ZZS</t>
  </si>
  <si>
    <t>Náhrady škod</t>
  </si>
  <si>
    <t>093604</t>
  </si>
  <si>
    <t>Náhrady škod - Pietschmannovi</t>
  </si>
  <si>
    <t>094600</t>
  </si>
  <si>
    <t>Krajský standardizovaný projekt ZZS LK</t>
  </si>
  <si>
    <t>094700</t>
  </si>
  <si>
    <t>Krajské služby eGovernementu ve zdravotnictví</t>
  </si>
  <si>
    <t>917 09 - Transfery / odbor zdravotnictví</t>
  </si>
  <si>
    <t>917 09</t>
  </si>
  <si>
    <t>0970001</t>
  </si>
  <si>
    <t>Lékařská pohotovostní služba</t>
  </si>
  <si>
    <t>09700110000</t>
  </si>
  <si>
    <t>Hospic pro LK</t>
  </si>
  <si>
    <t>09700120000</t>
  </si>
  <si>
    <t>Zajištění ošetření osob pod vlivem alkoholu a v intoxikaci</t>
  </si>
  <si>
    <t>09700130000</t>
  </si>
  <si>
    <t>Horská služba - podpora činnosti</t>
  </si>
  <si>
    <t>09700140000</t>
  </si>
  <si>
    <t xml:space="preserve">Zubní pohotovostní služba </t>
  </si>
  <si>
    <t>09700150000</t>
  </si>
  <si>
    <t>Podpora zdravotnictví v regionu</t>
  </si>
  <si>
    <t>09700160000</t>
  </si>
  <si>
    <t>Podpora ojedinělých projektů zaměřených na řešení naléhavých potřeb ve zdravotnictví</t>
  </si>
  <si>
    <t>09800265009</t>
  </si>
  <si>
    <t>Město Vysoké nad Jizerou</t>
  </si>
  <si>
    <t>09700153001</t>
  </si>
  <si>
    <t>Podpora zdravotnictví vregionu</t>
  </si>
  <si>
    <t>920 09 - Kapitálové výdaje / odbor zdravotnictví</t>
  </si>
  <si>
    <t>920 09</t>
  </si>
  <si>
    <t>0990510000</t>
  </si>
  <si>
    <t xml:space="preserve">KNL-kompletní rekonstrukce a modernizace </t>
  </si>
  <si>
    <t>0990630000</t>
  </si>
  <si>
    <t xml:space="preserve">NsP Česká Lípa, a.s. </t>
  </si>
  <si>
    <t>0990680000</t>
  </si>
  <si>
    <t>Nákup pozemku pro výstavbu nového sídla ZZS LK a VZ Liberec</t>
  </si>
  <si>
    <t>926 09 - Dotační fond /  odbor zdravotnictví</t>
  </si>
  <si>
    <t>926 09</t>
  </si>
  <si>
    <t>Programy resortu zdravotnictví</t>
  </si>
  <si>
    <t xml:space="preserve">9.1. Podpora ozdravných a rekondičních pobytů pro zdravotně/tělesně postižené občany </t>
  </si>
  <si>
    <t>9.2. Podpora preventivních a léčebných projektů</t>
  </si>
  <si>
    <t>9.3  Podpora osob se zdravotním postižením</t>
  </si>
  <si>
    <t>ORJ 08 - odbor životního prostředí a zemědělství</t>
  </si>
  <si>
    <t>932</t>
  </si>
  <si>
    <t>fond ochrany vod - závazný limit výdajů</t>
  </si>
  <si>
    <t>934</t>
  </si>
  <si>
    <t>lesnický fond - závazný limit</t>
  </si>
  <si>
    <t>912 08 - Účelové příspěvky PO / odbor odbor životního prostředí a zemědělství</t>
  </si>
  <si>
    <t>912 08</t>
  </si>
  <si>
    <t>913 08 - Příspěvkové organizace / odbor životního prostředí a zemědělství</t>
  </si>
  <si>
    <t>913 08</t>
  </si>
  <si>
    <t>1801</t>
  </si>
  <si>
    <t>Středisko ekologické výchovy Libereckého kraje</t>
  </si>
  <si>
    <t>914 08 - Působnosti / odbor životního prostředí a zemědělství</t>
  </si>
  <si>
    <t>914 08</t>
  </si>
  <si>
    <t>Environmentální výchova, vzdělávání a osvěta</t>
  </si>
  <si>
    <t>0810000000</t>
  </si>
  <si>
    <t>publikace a osvětové materiály o životním prostředí</t>
  </si>
  <si>
    <t>0812000000</t>
  </si>
  <si>
    <t>provozní potřeby - environmentální výchova, vzdělávání a osvěta</t>
  </si>
  <si>
    <t>0812020000</t>
  </si>
  <si>
    <t>adaptační opatření na změnu klimatu</t>
  </si>
  <si>
    <t>0812030000</t>
  </si>
  <si>
    <t>příprava projektů do Národního programu ŽP</t>
  </si>
  <si>
    <t>Rozvoj zemědělství</t>
  </si>
  <si>
    <t>0819000000</t>
  </si>
  <si>
    <t>provozní potřeby - zemědělství</t>
  </si>
  <si>
    <t>0821000000</t>
  </si>
  <si>
    <t>publikace a osvětové materiály pro zemědělství</t>
  </si>
  <si>
    <t>Ochrana ovzduší</t>
  </si>
  <si>
    <t>0830000000</t>
  </si>
  <si>
    <t>posudky, měření emisí a imisí</t>
  </si>
  <si>
    <t>0831000000</t>
  </si>
  <si>
    <t>pořádání porad a seminářů</t>
  </si>
  <si>
    <t>0831010000</t>
  </si>
  <si>
    <t>plnění Programu zlepšování kvality ovzduší</t>
  </si>
  <si>
    <t>Posuzování vlivů na životní prostředí</t>
  </si>
  <si>
    <t>0840000000</t>
  </si>
  <si>
    <t>posudky, konzultace, právní služby - EIA</t>
  </si>
  <si>
    <t>0840010000</t>
  </si>
  <si>
    <t>posudky, konzultace, právní služby - PZH</t>
  </si>
  <si>
    <t>0841000000</t>
  </si>
  <si>
    <t>veřejné projednávání, zveřejňování</t>
  </si>
  <si>
    <t>0842000000</t>
  </si>
  <si>
    <t>osvětová činnost</t>
  </si>
  <si>
    <t>Hospodaření s odpady</t>
  </si>
  <si>
    <t>0850000000</t>
  </si>
  <si>
    <t>projekt I - Intenzifikace odděleného sběru</t>
  </si>
  <si>
    <t>0850010000</t>
  </si>
  <si>
    <t>odborné posudky</t>
  </si>
  <si>
    <t>0852000000</t>
  </si>
  <si>
    <t>0853000000</t>
  </si>
  <si>
    <t>vyhodnocené POH LK</t>
  </si>
  <si>
    <t>0853020000</t>
  </si>
  <si>
    <t>výstupy dle nového POH</t>
  </si>
  <si>
    <t>0853030000</t>
  </si>
  <si>
    <t>podpora zpětného odběru</t>
  </si>
  <si>
    <t>0855020000</t>
  </si>
  <si>
    <t>příprava projektů do Národních programů</t>
  </si>
  <si>
    <t>Vodní hospodářství</t>
  </si>
  <si>
    <t>0860000000</t>
  </si>
  <si>
    <t>0861000000</t>
  </si>
  <si>
    <t>činnost povodňového orgánu</t>
  </si>
  <si>
    <t>0862000000</t>
  </si>
  <si>
    <t>školení povodňového orgánu</t>
  </si>
  <si>
    <t>0862010000</t>
  </si>
  <si>
    <t>vzdělávání a metodická pomoc</t>
  </si>
  <si>
    <t>0863010000</t>
  </si>
  <si>
    <t>souhrn opatření ochrany před povodněmi v LK</t>
  </si>
  <si>
    <t>Ochrana přírody</t>
  </si>
  <si>
    <t>0870000000</t>
  </si>
  <si>
    <t>záchranné programy</t>
  </si>
  <si>
    <t>0871000000</t>
  </si>
  <si>
    <t>odborné posudky, právní a poradenské služby</t>
  </si>
  <si>
    <t>0872000000</t>
  </si>
  <si>
    <t>management ochrany přírody</t>
  </si>
  <si>
    <t>0872010000</t>
  </si>
  <si>
    <t>publikace a osvětové materiály o ochraně přírody</t>
  </si>
  <si>
    <t>0872020000</t>
  </si>
  <si>
    <t>Konference Aleje 2019</t>
  </si>
  <si>
    <t>0873000000</t>
  </si>
  <si>
    <t>stráž ochrany přírody</t>
  </si>
  <si>
    <t>0876000000</t>
  </si>
  <si>
    <t>plány péče o přírodu</t>
  </si>
  <si>
    <t>Lesní hospodářství, myslivost, rybářství</t>
  </si>
  <si>
    <t>0884000000</t>
  </si>
  <si>
    <t>Myslivecká konference</t>
  </si>
  <si>
    <t>0885000000</t>
  </si>
  <si>
    <t xml:space="preserve">publikace a osvětové materiály </t>
  </si>
  <si>
    <t>0886000000</t>
  </si>
  <si>
    <t>0890000000</t>
  </si>
  <si>
    <t>GIS pro resort životního prostředí a zemědělství</t>
  </si>
  <si>
    <t>0830050000</t>
  </si>
  <si>
    <t>Management invazních druhů rostlin v Euroregionu Nisa - udržitelnost projektu</t>
  </si>
  <si>
    <t>0850060000</t>
  </si>
  <si>
    <t>Implementace projektu NATURA 2000 - 2. část - udržitelnost projektu</t>
  </si>
  <si>
    <t>0850100000</t>
  </si>
  <si>
    <t>Ošetření Valdštejnské lipové aleje Zahrádky - udržitelnost projektu</t>
  </si>
  <si>
    <t>0850110000</t>
  </si>
  <si>
    <t>Významné aleje LK - 1. etapa, udržitelnost projektu</t>
  </si>
  <si>
    <t>0850120000</t>
  </si>
  <si>
    <t>Významné aleje LK - 2. etapa, Albrechtice - Vítkov - udržitelnost projektu</t>
  </si>
  <si>
    <t>0850130000</t>
  </si>
  <si>
    <t>Významné aleje LK - 2. etapa, Kamenický Šenov, Slunečná, Malá Skála - udržitelnost projektu</t>
  </si>
  <si>
    <t>917 08 - Transfery / odbor životního prostředí a zemědělství</t>
  </si>
  <si>
    <t>917 08</t>
  </si>
  <si>
    <t>08700010000</t>
  </si>
  <si>
    <t>Výrobek roku - finanční dar jako ocenění v soutěži</t>
  </si>
  <si>
    <t>08700020000</t>
  </si>
  <si>
    <t>Příspěvek na činnost - APIC</t>
  </si>
  <si>
    <t>08700045001</t>
  </si>
  <si>
    <t>Semilský pecen - Semily</t>
  </si>
  <si>
    <t>08700240000</t>
  </si>
  <si>
    <t>Zajišťování akcí v oblasti zemědělství a potravinářství - Regionální agrární rada LK</t>
  </si>
  <si>
    <t>08800062601</t>
  </si>
  <si>
    <t>Specializační studium pro školní koordinátory EVVO - ZOO Liberec</t>
  </si>
  <si>
    <t>08800122601</t>
  </si>
  <si>
    <t>M.R.K.E.V. síť škol zabývajících se EVVO - ZOO Liberec</t>
  </si>
  <si>
    <t>08800132601</t>
  </si>
  <si>
    <t>Ekoškola - ZOO Liberec</t>
  </si>
  <si>
    <t>08800140000</t>
  </si>
  <si>
    <t>Vydávání časopisu Krkonoše-Jizerské hory - Správa KRNAP</t>
  </si>
  <si>
    <t>08800150000</t>
  </si>
  <si>
    <t>Grantový fond EV dětí - Nadace I.Dejmala</t>
  </si>
  <si>
    <t>08700230000</t>
  </si>
  <si>
    <t>Podpora činnosti - Potravinová banka</t>
  </si>
  <si>
    <t>08800162601</t>
  </si>
  <si>
    <t>Podpora nadregionálních veřejných služeb - ZOO Liberec</t>
  </si>
  <si>
    <t>08800292608</t>
  </si>
  <si>
    <t>Podpora nadregionálních veřejných služeb - Botanická zahrada</t>
  </si>
  <si>
    <t>08800360000</t>
  </si>
  <si>
    <t>Podpora pastvy divokých koní v Ralsku</t>
  </si>
  <si>
    <t>Životní prostředí a zemědělství</t>
  </si>
  <si>
    <t>08800370000</t>
  </si>
  <si>
    <t>Podpora ojedinělých projektů na řešení nenadálých potřeb v oblasti ŽPaZ</t>
  </si>
  <si>
    <t>920 08 - Kapitálové výdaje / odbor životního prostředí a zemědělství</t>
  </si>
  <si>
    <t>920 08</t>
  </si>
  <si>
    <t>0860010000</t>
  </si>
  <si>
    <t>Plán rozvoje vodovodů a kanalizací Libereckého kraje</t>
  </si>
  <si>
    <t>923 08 - Spolufinancování EU / odbor životního prostředí a zemědělství</t>
  </si>
  <si>
    <t>923 08</t>
  </si>
  <si>
    <t xml:space="preserve">S P O L U F I N A N C O V Á N Í   E U </t>
  </si>
  <si>
    <t>8600051801</t>
  </si>
  <si>
    <t>Střevlik p.o. - návratná finanční výpomoc na předfinancování projektu "Kmotři potoků"</t>
  </si>
  <si>
    <t>926 08 - Dotační fond / odbor životního prostředí a zemědělství</t>
  </si>
  <si>
    <t>926 08</t>
  </si>
  <si>
    <t>Programy resortu životního prostředí a zemědělství</t>
  </si>
  <si>
    <t>80100000000</t>
  </si>
  <si>
    <t>8.1 Podpora ekologické výchovy a osvěty</t>
  </si>
  <si>
    <t>80200000000</t>
  </si>
  <si>
    <t>8.2 Podpora ochrany přírody a krajiny</t>
  </si>
  <si>
    <t>80300000000</t>
  </si>
  <si>
    <t>8.3 Podpora včelařství</t>
  </si>
  <si>
    <t>80400000000</t>
  </si>
  <si>
    <t>8.4. Podpora práce s mládeží v oblasti ŽP a zemědělství</t>
  </si>
  <si>
    <t>80500000000</t>
  </si>
  <si>
    <t>8.5. Podpora předcházení vzniku odpadů, jejich opětovného použití a podpora sběru a využití bioodpadů</t>
  </si>
  <si>
    <t>932 08 - Fond ochrany vod / odbor životního prostředí a zemědělství</t>
  </si>
  <si>
    <t>932 08</t>
  </si>
  <si>
    <t>F O N D   O C H R A N Y   V O D</t>
  </si>
  <si>
    <t>zákonná rezerva fondu na krytí ekologických havárií</t>
  </si>
  <si>
    <t>03220000000</t>
  </si>
  <si>
    <t>výdaje na opatření na odstranění závadného stavu</t>
  </si>
  <si>
    <t>03230000000</t>
  </si>
  <si>
    <t>výdaje na opatření na předcházení ekolog.újmě</t>
  </si>
  <si>
    <t>rozvoj vodohospodářské infrastruktury kraje - dílčí programy FOV</t>
  </si>
  <si>
    <t>08320000000</t>
  </si>
  <si>
    <t>Program vodohospodářských akcí - rezerva programu</t>
  </si>
  <si>
    <r>
      <t>Zajištění zásobování pitnou vodou a odkanalizování v oblasti zatížené těžbou v dole Tur</t>
    </r>
    <r>
      <rPr>
        <b/>
        <sz val="8"/>
        <color indexed="12"/>
        <rFont val="Calibri"/>
        <family val="2"/>
        <charset val="238"/>
      </rPr>
      <t>ó</t>
    </r>
    <r>
      <rPr>
        <b/>
        <sz val="8"/>
        <color indexed="12"/>
        <rFont val="Arial"/>
        <family val="2"/>
        <charset val="238"/>
      </rPr>
      <t>w</t>
    </r>
  </si>
  <si>
    <t>08323060000</t>
  </si>
  <si>
    <t>Rekonstrukce úpravny vody Bílý Potok - Frýdlantská vodárenská společnost a.s.</t>
  </si>
  <si>
    <t>934 08 - Lesnický fond / odbor životního prostředí a zemědělství</t>
  </si>
  <si>
    <t>934 08</t>
  </si>
  <si>
    <t>L E S N I C K Ý  F O N D   K R A J E</t>
  </si>
  <si>
    <t>Návrh limitů 2019ze SVR</t>
  </si>
  <si>
    <t xml:space="preserve">výdajový limit Programů resortu v kapitole </t>
  </si>
  <si>
    <t>83400000000</t>
  </si>
  <si>
    <t>Dotační program Podpora hospodaření v lesích</t>
  </si>
  <si>
    <t>odvody PO v resortu ŽP a zemědělství</t>
  </si>
  <si>
    <t xml:space="preserve">ORJ 10 - právní odbor </t>
  </si>
  <si>
    <t xml:space="preserve">914 10 - Působnosti / právní odbor </t>
  </si>
  <si>
    <t>914  10</t>
  </si>
  <si>
    <t>101000</t>
  </si>
  <si>
    <t>Poradenské a právní služby, soudní aj. poplatky</t>
  </si>
  <si>
    <t>Seznam použitých zkratek a číselníků v rozpočtu Libereckého kraje na rok 2019</t>
  </si>
  <si>
    <t>UR 2018</t>
  </si>
  <si>
    <t>schválený rozpočet kraje na rok 2018</t>
  </si>
  <si>
    <t>upravený rozpočet kraje 2018 k 30.9.2018</t>
  </si>
  <si>
    <t>návrh rozpočtu kraje na rok 2019</t>
  </si>
  <si>
    <t>ORJ 18 - oddělení sekretariátu ředitele</t>
  </si>
  <si>
    <t>Příjmy rozpočtu kraje 2019</t>
  </si>
  <si>
    <t>Výdaje rozpočtu kraje 2019</t>
  </si>
  <si>
    <t>Výdajové limity kapitol a resortů rozpočtu kraje na rok 2019</t>
  </si>
  <si>
    <t>1. Výdajové kapitoly rozpočtu kraje na rok 2019</t>
  </si>
  <si>
    <t>2. Kapitoly peněžních fondů rozpočtu kraje na rok 2019</t>
  </si>
  <si>
    <t>3. Saldo příjmů a výdajů rozpočtu kraje 2019</t>
  </si>
  <si>
    <t>příjmy a zdroje rozpočtu 2019</t>
  </si>
  <si>
    <t>výdaje rozpočtu kraje 2019</t>
  </si>
  <si>
    <t>saldo příjmů a výdajů rozpočtu 2019</t>
  </si>
  <si>
    <t>saldo příjmů a výdajů, včetně splátek jistin úvěrů z rozpočtu 2019</t>
  </si>
  <si>
    <t>UR 2018 / očekávaná skutečnost</t>
  </si>
  <si>
    <t xml:space="preserve">NR 2019 </t>
  </si>
  <si>
    <t>oslavy významných výročí</t>
  </si>
  <si>
    <t>VMGČL-obnova sgrafit čp.57"Červený dům"ČL-II.etapa</t>
  </si>
  <si>
    <t>07500051704</t>
  </si>
  <si>
    <t>Závazné a specifické ukazatele rozpočtu 2019 a jejich finanční limity</t>
  </si>
  <si>
    <t>Příjmy a finanční zdroje rozpočtu 2019 - závazné ukazatele</t>
  </si>
  <si>
    <t>Příjmy a finanční zdroje rozpočtu 2019 - specifické ukazatele</t>
  </si>
  <si>
    <t>Příjmy a finanční zdroje rozpočtu 2019 - dílčí ukazatele</t>
  </si>
  <si>
    <t>příjmy z pronájmu ostat.nemovitostí a jejich částí, budova KÚ LK, budovy E a D, pronájmy a energie</t>
  </si>
  <si>
    <t>podnikatelský inkubátor</t>
  </si>
  <si>
    <r>
      <t xml:space="preserve">Strategické plánování rozvoje vzdělávací soustavy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</si>
  <si>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Naplňování krajského akčního plánu LK I. - 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</si>
  <si>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Naplňování krajského akčního plánu LK I. - 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</si>
  <si>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</si>
  <si>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LK</t>
    </r>
    <r>
      <rPr>
        <sz val="8"/>
        <rFont val="Arial"/>
        <family val="2"/>
        <charset val="238"/>
      </rPr>
      <t xml:space="preserve"> </t>
    </r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</si>
  <si>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</si>
  <si>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IROP-školy bez bariér-Gymnázia a OA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</si>
  <si>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IROP-školy bez bariér-Gymnázium Jablonec n.N.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</si>
  <si>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IROP-školy bez bariér-Gymnázium Jablonec n.N.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</si>
  <si>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IROP-školy bez bariér-Gymnázium F.X.Šaldy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</si>
  <si>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IROP-školy bez bariér-Gymnázium F.X.Šaldy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</si>
  <si>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Gymn. Dr. A. Randy, Jablonec n. 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</si>
  <si>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Gym. a SOŠ pedag.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</si>
  <si>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Gym. a SOŠ pedag.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</si>
  <si>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Gymn. Dr. A. Randy, Jablonec n. N.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</si>
  <si>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- Školy bez bariér - gymnázia a obchodní akademie - VOŠ mezinárodního obchodu a OA,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</si>
  <si>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VOŠ mezinárodního obchodu a OA,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</si>
  <si>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OA a Jazyková škola s právem státní jazykové zkoušky,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</si>
  <si>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OA a Jazyková škola s právem státní jazykové zkoušky,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</si>
  <si>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OPŽP energetické úspory Zámecká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</si>
  <si>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 xml:space="preserve">Inkubátor výtvarných talentů 160 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</si>
  <si>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 - energetické úspory dílny Svojsíkova ČL - </t>
    </r>
    <r>
      <rPr>
        <sz val="8"/>
        <color indexed="12"/>
        <rFont val="Arial"/>
        <family val="2"/>
        <charset val="238"/>
      </rPr>
      <t xml:space="preserve">spolufinancování LK </t>
    </r>
  </si>
  <si>
    <r>
      <t>OPŽP - energetické úspory dílny Svojsíkova ČL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</si>
  <si>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OPŽP energetické úspory Zámecká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</si>
  <si>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 - energetické úspory jídelny a dílen Na Bojišti - </t>
    </r>
    <r>
      <rPr>
        <sz val="8"/>
        <color indexed="12"/>
        <rFont val="Arial"/>
        <family val="2"/>
        <charset val="238"/>
      </rPr>
      <t>spolufinancování LK</t>
    </r>
  </si>
  <si>
    <r>
      <t>OPŽP - energetické úspory jídelny a dílen Na Bojišti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</si>
  <si>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 energetické úspory tělocvičny Na Bojišti - </t>
    </r>
    <r>
      <rPr>
        <sz val="8"/>
        <color indexed="12"/>
        <rFont val="Arial"/>
        <family val="2"/>
        <charset val="238"/>
      </rPr>
      <t>spolufinancování LK</t>
    </r>
  </si>
  <si>
    <r>
      <t>OPŽP energetické úspory tělocvičny Na Bojišti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</si>
  <si>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Inkubátor výtvarných talentů 160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</si>
  <si>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služeb, Česká Lípa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</si>
  <si>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služeb, Česká Lípa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</si>
  <si>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COV strojírenství a elektrotechniky, Liberec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</si>
  <si>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COV strojírenství a elektrotechniky,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</si>
  <si>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uměleckoprůmyslové, Kamenický Šenov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</si>
  <si>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COV technické, Turnov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</si>
  <si>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technické, Turnov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</si>
  <si>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COV uměleckoprůmyslové, Kamenický Šenov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</si>
  <si>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COV pro zemědělství, Frýdlant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</si>
  <si>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COV pro zemědělství,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</si>
  <si>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strojírenství a informatiky, Česká Lípa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</si>
  <si>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COV strojírenství a informatiky, Česká Lípa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</si>
  <si>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řemesel, Jablonec nad Nisou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</si>
  <si>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COV řemesel, Jablonec nad Nisou -</t>
    </r>
    <r>
      <rPr>
        <sz val="8"/>
        <color indexed="10"/>
        <rFont val="Arial"/>
        <family val="2"/>
        <charset val="238"/>
      </rPr>
      <t xml:space="preserve"> předfinancování LK</t>
    </r>
  </si>
  <si>
    <t>V lednu ZR-RO na nedočerpný UR 2018.</t>
  </si>
  <si>
    <r>
      <t>IROP COV automobilového průmyslu, Vysoké n.J. 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</si>
  <si>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- Jazyková laboratoř pro výuku (Gymnázium Mimoň)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</si>
  <si>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COV automobilového průmyslu, Vysoké n.J.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</si>
  <si>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Jazyková laboratoř pro výuku (Gymnázium Mimoň)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</si>
  <si>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(MAS) - rekonstrukce a modernizace přírod.laboratoře, Gymnázium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</si>
  <si>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(MAS) - rekonstrukce a modernizace přírod.laboratoře, Gymnázium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</si>
  <si>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SPŠ stavební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</si>
  <si>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</si>
  <si>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</si>
  <si>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SPŠ stavební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</si>
  <si>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strojní a elektr. a VOŠ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</si>
  <si>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strojní a elektr. a VOŠ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</si>
  <si>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textilní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</si>
  <si>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textilní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</si>
  <si>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školy- SŠ a Mateřská škola LBC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</si>
  <si>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- Školy bez bariér - střední odborné školy - SŠ strojní, stav. a dopr.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</si>
  <si>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SŠ strojní, stav. a dopr. LBC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</si>
  <si>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- Školy bez bariér - střední odborné školy- SŠ a Mateřská škola LBC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</si>
  <si>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- Školy bez bariér - střední odborné školy -  SPŠ technická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</si>
  <si>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 SPŠ technická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</si>
  <si>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SŠ řemesel a služeb Jablonec n.N.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</si>
  <si>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- Školy bez bariér - střední odborné školy - SŠ řemesel a služeb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</si>
  <si>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 xml:space="preserve">OPŽP-SEN SŠ Lomnice n. Pop. </t>
    </r>
    <r>
      <rPr>
        <i/>
        <sz val="8"/>
        <color indexed="12"/>
        <rFont val="Arial"/>
        <family val="2"/>
        <charset val="238"/>
      </rPr>
      <t>- 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</si>
  <si>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SŠ Lomnice n. Pop. - </t>
    </r>
    <r>
      <rPr>
        <i/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</si>
  <si>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zdravod.škola Turnov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</si>
  <si>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zdravod.škola Turnov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</si>
  <si>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jídelna, tělocvična SŠHL Frýdlant - </t>
    </r>
    <r>
      <rPr>
        <i/>
        <sz val="8"/>
        <color indexed="12"/>
        <rFont val="Arial"/>
        <family val="2"/>
        <charset val="238"/>
      </rPr>
      <t>spolufinancování LK</t>
    </r>
  </si>
  <si>
    <r>
      <t>OPŽP SEN - ZŠ speciální Semily -</t>
    </r>
    <r>
      <rPr>
        <i/>
        <sz val="8"/>
        <color indexed="12"/>
        <rFont val="Arial"/>
        <family val="2"/>
        <charset val="238"/>
      </rPr>
      <t xml:space="preserve"> 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</si>
  <si>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jídelna, tělocvična SŠHL Frýdlant - </t>
    </r>
    <r>
      <rPr>
        <i/>
        <sz val="8"/>
        <color indexed="10"/>
        <rFont val="Arial"/>
        <family val="2"/>
        <charset val="238"/>
      </rPr>
      <t>předfinancování LK</t>
    </r>
  </si>
  <si>
    <r>
      <t xml:space="preserve">OPŽP SEN - ZŠ speciální Semily - </t>
    </r>
    <r>
      <rPr>
        <i/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</si>
  <si>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LRN Martin.údolí Cvikov - </t>
    </r>
    <r>
      <rPr>
        <i/>
        <sz val="8"/>
        <color indexed="12"/>
        <rFont val="Arial"/>
        <family val="2"/>
        <charset val="238"/>
      </rPr>
      <t>spolufinancování LK</t>
    </r>
  </si>
  <si>
    <r>
      <t xml:space="preserve">OPŽP-SEN LRN Martin.údolí Cvikov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</si>
  <si>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Inovační centrum-podnikatelský inkubátor LK - </t>
    </r>
    <r>
      <rPr>
        <sz val="8"/>
        <color indexed="12"/>
        <rFont val="Arial"/>
        <family val="2"/>
        <charset val="238"/>
      </rPr>
      <t>spolufinancování LK</t>
    </r>
  </si>
  <si>
    <r>
      <t>Inovační centrum-podnikatelský inkubátor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</si>
  <si>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 - SČ Muzem LBC - 3. etapa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</si>
  <si>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IROP - SČ Muzem LBC - 3. etapa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</si>
  <si>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>IROP - Záchrana pokladů - SČ Muzeum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</si>
  <si>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Záchrana pokladů - SČ Muzeum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</si>
  <si>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OPŽP-SEN dětská LRN Cvikov (Pavilon C)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</si>
  <si>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IROP - Krajská knihovna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</si>
  <si>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IROP - Krajská knihovna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</si>
  <si>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OPŽP-SEN Vlastivědné muzeum ČL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</si>
  <si>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Vlastivědné muzeum ČL - </t>
    </r>
    <r>
      <rPr>
        <i/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</si>
  <si>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dětská LRN Cvikov (Pavilon C) - </t>
    </r>
    <r>
      <rPr>
        <i/>
        <sz val="8"/>
        <color indexed="12"/>
        <rFont val="Arial"/>
        <family val="2"/>
        <charset val="238"/>
      </rPr>
      <t>spolufinancování LK</t>
    </r>
  </si>
  <si>
    <r>
      <t xml:space="preserve">OPŽP-energetic. úspory domov důchodců Sloup v Č.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</si>
  <si>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OPŽP-energetic. úspory domov důchodců Sloup v Č.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</si>
  <si>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OPŽP-energetické úspory Dvorská 445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</si>
  <si>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OPŽP-energetické úspory Dvorská 445 Liberec </t>
    </r>
    <r>
      <rPr>
        <sz val="8"/>
        <color indexed="12"/>
        <rFont val="Arial"/>
        <family val="2"/>
        <charset val="238"/>
      </rPr>
      <t>- spolufinancování LK</t>
    </r>
  </si>
  <si>
    <r>
      <t xml:space="preserve">OPŽP energetické úspory Budova D Cvikov - </t>
    </r>
    <r>
      <rPr>
        <sz val="8"/>
        <color indexed="12"/>
        <rFont val="Arial"/>
        <family val="2"/>
        <charset val="238"/>
      </rPr>
      <t>spolufinancování LK</t>
    </r>
  </si>
  <si>
    <r>
      <t>IROP-Jedličkův ústav - rekonstrukce III.NP domu B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</si>
  <si>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IROP-Jedličkův ústav - rekonstrukce III.NP domu B - </t>
    </r>
    <r>
      <rPr>
        <sz val="8"/>
        <color indexed="12"/>
        <rFont val="Arial"/>
        <family val="2"/>
        <charset val="238"/>
      </rPr>
      <t>spolufinancování LK</t>
    </r>
  </si>
  <si>
    <r>
      <t>OPŽP energetické úspory Budova D Cvikov-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</si>
  <si>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IROP-Domov Raspenava - výstavba nových prostor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</si>
  <si>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IROP-Domov Raspenava - výstavba nových prostor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</si>
  <si>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IROP-APOSS - výstavba nových prostor 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</si>
  <si>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IROP-APOSS - výstavba nových prostor 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</si>
  <si>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OPŽP snížení energetické náročnosti APOSS Liberec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</si>
  <si>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Transformace – Domov Sluneční dvůr, p. o. JESTŘEBÍ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</si>
  <si>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Transformace – Domov Sluneční dvůr, p. o. JESTŘEBÍ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</si>
  <si>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OPŽP snížení energetické náročnosti APOSS Liberec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</si>
  <si>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Transformace – Domov Sluneční dvůr, p. o. LADA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</si>
  <si>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Transformace – Domov Sluneční dvůr, p. o. LADA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</si>
  <si>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OPŽP-SEN domov pro seniory Vratislavice - </t>
    </r>
    <r>
      <rPr>
        <i/>
        <sz val="8"/>
        <color indexed="12"/>
        <rFont val="Arial"/>
        <family val="2"/>
        <charset val="238"/>
      </rPr>
      <t xml:space="preserve">spolufinancování LK </t>
    </r>
  </si>
  <si>
    <r>
      <t xml:space="preserve">OPŽP-SEN domov pro seniory Vratislavice - </t>
    </r>
    <r>
      <rPr>
        <i/>
        <sz val="8"/>
        <color indexed="10"/>
        <rFont val="Arial"/>
        <family val="2"/>
        <charset val="238"/>
      </rPr>
      <t>předfinancování LK</t>
    </r>
  </si>
  <si>
    <r>
      <t xml:space="preserve">OPŽP-SEN CIPS Tanvaldská LBC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</si>
  <si>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CIPS Tanvaldská LBC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</si>
  <si>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 SEN - domov mládeže SUPŠ Kam. Šenov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</si>
  <si>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 SEN - domov mládeže SUPŠ Kam. Šenov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</si>
  <si>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t>pokr.</t>
  </si>
  <si>
    <r>
      <t xml:space="preserve">Technická pomoc GG - udržitelnost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</si>
  <si>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ROP - transfery RRR SV-nezpůsobilé výdaje-neiv.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</si>
  <si>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Smart akcelerátor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</si>
  <si>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Smart akcelerátor LK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</si>
  <si>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Smart akcelerátor LK II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</si>
  <si>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INTERREG V-A ČR-POLSKO - Kolem kolem Jizerek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</si>
  <si>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Smart akcelerátor LK II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</si>
  <si>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INTERREG V-A ČR-POLSKO - Kolem kolem Jizerek 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</si>
  <si>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OPŽP-Studie odtokových poměrů vč. opatření Lužic. Nisa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</si>
  <si>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OPŽP-Studie odtokových poměrů vč. opatření Lužic. Nisa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</si>
  <si>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OPŽP-Ošetření lipové aleje v Malé Skále -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</si>
  <si>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OPŽP-Ošetření lipové aleje v Malé Skále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</si>
  <si>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OPŽP-Ošetření aleje Albrechtice-Vítkov - </t>
    </r>
    <r>
      <rPr>
        <sz val="8"/>
        <color indexed="12"/>
        <rFont val="Arial"/>
        <family val="2"/>
        <charset val="238"/>
      </rPr>
      <t>spolufinancování LK</t>
    </r>
  </si>
  <si>
    <r>
      <t>OPŽP-Ošetření aleje Albrechtice-Vítkov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</si>
  <si>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OPŽP-Ošetření aleje Kamenický Šenov-Slunečná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</si>
  <si>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OPŽP-Ošetření aleje Kamenický Šenov-Slunečná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</si>
  <si>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OPŽP-Podpora populace kuňky ohnivé - Cihelenské rybníky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</si>
  <si>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 Valteřická alej, Zámecká alej, Stvolínky -</t>
    </r>
    <r>
      <rPr>
        <sz val="8"/>
        <color indexed="12"/>
        <rFont val="Arial"/>
        <family val="2"/>
        <charset val="238"/>
      </rPr>
      <t>spolufinancování LK</t>
    </r>
  </si>
  <si>
    <r>
      <t>OPŽP-Podpora populace kuňky ohnivé -Cihelenské rybníky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</si>
  <si>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OPŽP Valteřická alej, Zámecká alej, Stvolínky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</si>
  <si>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Danube 4.0 -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</si>
  <si>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OPŽP Alej Karolíny Světlé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</si>
  <si>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Danube 4.0 -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</si>
  <si>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>IROP - Rozvoj IS ZZS LK -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</si>
  <si>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IROP - Rozvoj IS ZZS LK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</si>
  <si>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OPTP - RSK II. - </t>
    </r>
    <r>
      <rPr>
        <sz val="8"/>
        <color indexed="12"/>
        <rFont val="Arial"/>
        <family val="2"/>
        <charset val="238"/>
      </rPr>
      <t>spolufinancování LK</t>
    </r>
  </si>
  <si>
    <r>
      <t>OPTP - RSK II.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</si>
  <si>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OPŽP - zeleň SŠHL Hejnice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</si>
  <si>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- zeleň DDŮ Jindřichovice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</si>
  <si>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- zeleň DDŮ Sloup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</si>
  <si>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- zeleň DDŮ Františkov LBC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</si>
  <si>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OPŽP-Podpora kuňky Stružnické ryb.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</si>
  <si>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OPŽP-Podpora kuňky Dolní Ploučnice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</si>
  <si>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>OPŽP-Podpora kuňky Stružnické ryb. -</t>
    </r>
    <r>
      <rPr>
        <sz val="8"/>
        <color rgb="FFFF0000"/>
        <rFont val="Arial"/>
        <family val="2"/>
        <charset val="238"/>
      </rPr>
      <t xml:space="preserve"> předfinancování</t>
    </r>
    <r>
      <rPr>
        <sz val="8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</si>
  <si>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>OPŽP-Biotop pro ropuchu Žízníkov</t>
    </r>
    <r>
      <rPr>
        <sz val="8"/>
        <color rgb="FFFF0000"/>
        <rFont val="Arial"/>
        <family val="2"/>
        <charset val="238"/>
      </rPr>
      <t xml:space="preserve"> - předfinancování</t>
    </r>
  </si>
  <si>
    <r>
      <t xml:space="preserve">OPŽP-Biotop pro ropuchu Žízníkov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</si>
  <si>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OPŽP-OPŽP-Podpora kuňky Dolní Ploučnice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</si>
  <si>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 - zeleň SŠHL Hejnice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</si>
  <si>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 - zeleň DDŮ Jindřichovice 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</si>
  <si>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 - zeleň DDŮ Sloup  -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LK</t>
    </r>
  </si>
  <si>
    <r>
      <rPr>
        <sz val="8"/>
        <rFont val="Arial"/>
        <family val="2"/>
        <charset val="238"/>
      </rPr>
      <t>OPŽP - zeleň DDŮ Františkov LBC -</t>
    </r>
    <r>
      <rPr>
        <sz val="8"/>
        <color rgb="FFFF0000"/>
        <rFont val="Arial"/>
        <family val="2"/>
        <charset val="238"/>
      </rPr>
      <t xml:space="preserve"> předfinancování LK</t>
    </r>
  </si>
  <si>
    <r>
      <t xml:space="preserve">OPŽP Alej Karolíny Světlé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</si>
  <si>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Česko-polská Hřebenovka - východní část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</si>
  <si>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Za společným dědictvím na kole i pěšky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</si>
  <si>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Česko-polská Hřebenovka - východní část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</si>
  <si>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Za společným dědictvím na kole i pěšky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</si>
  <si>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sekretariát ředitele</t>
  </si>
  <si>
    <t>vlastní vnitř.dopravce,příp.mimořádná spl. jistiny</t>
  </si>
  <si>
    <t>modernizace infrastruktury KÚ LK včetně obnovy technologického centra</t>
  </si>
  <si>
    <t>128100</t>
  </si>
  <si>
    <t>digitální mapy veřejné správy</t>
  </si>
  <si>
    <t>SVR</t>
  </si>
  <si>
    <t>Střednědobý výhled rozpočtu LK na období let 2019 - 2022</t>
  </si>
  <si>
    <t>rozděleno jako jednotlivé akce</t>
  </si>
  <si>
    <t>rozepsáno na konkrétní příjemce</t>
  </si>
  <si>
    <t>část rozepsána na jmenovité akce viz. výše</t>
  </si>
  <si>
    <t xml:space="preserve">ÚČELOVÉ NEINVESTIČNÍ DOTACE NA ŠKOLSTVÍ </t>
  </si>
  <si>
    <t>přesunuto na č.a. 0100210000 - odměny a odvody (nečlenů ZK)</t>
  </si>
  <si>
    <t>přesunuto na č.a. 0100130000 - měsíční odměny a odvody neuvolněných členů ZK</t>
  </si>
  <si>
    <r>
      <t xml:space="preserve">Podpora a rozvoj služeb v komunitě pro osoby se zdravotním postižením v Libereckém kraji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</si>
  <si>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Podpora procesů střednědobého plánování, síťování a financování sociálních služeb v Libereckém kraji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</si>
  <si>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Podpora a rozvoj SS pro rodiny a děti v LK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</si>
  <si>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Systémová podpora rodin s dětmi v LK - </t>
    </r>
    <r>
      <rPr>
        <sz val="8"/>
        <color indexed="12"/>
        <rFont val="Arial"/>
        <family val="2"/>
        <charset val="238"/>
      </rPr>
      <t>spolufinancování LK</t>
    </r>
  </si>
  <si>
    <t>ÚVĚRY VČETNĚ SPLÁTEK JISTIN</t>
  </si>
  <si>
    <t>Rozpočet Libereckého kraje                                          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</si>
</sst>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_-* #,##0.00\ _K_č_-;\-* #,##0.00\ _K_č_-;_-* \-??\ _K_č_-;_-@_-"/>
    <numFmt numFmtId="165" formatCode="#,##0.00_ ;[Red]\-#,##0.00\ "/>
    <numFmt numFmtId="166" formatCode="#,##0.000"/>
    <numFmt numFmtId="167" formatCode="#,##0.00000"/>
    <numFmt numFmtId="168" formatCode="#,##0.00000_ ;[Red]\-#,##0.00000\ "/>
  </numFmts>
  <fonts count="12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10"/>
      <color indexed="12"/>
      <name val="Arial"/>
      <family val="2"/>
      <charset val="238"/>
    </font>
    <font>
      <b/>
      <sz val="8"/>
      <color indexed="12"/>
      <name val="Arial CE"/>
      <family val="2"/>
      <charset val="238"/>
    </font>
    <font>
      <b/>
      <sz val="8"/>
      <color indexed="12"/>
      <name val="Arial CE"/>
      <charset val="238"/>
    </font>
    <font>
      <b/>
      <sz val="8"/>
      <color indexed="16"/>
      <name val="Arial"/>
      <family val="2"/>
      <charset val="238"/>
    </font>
    <font>
      <sz val="8"/>
      <color indexed="12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800000"/>
      <name val="Arial"/>
      <family val="2"/>
      <charset val="238"/>
    </font>
    <font>
      <sz val="10"/>
      <name val="Arial CE"/>
      <family val="2"/>
      <charset val="238"/>
    </font>
    <font>
      <sz val="8"/>
      <color indexed="10"/>
      <name val="Arial"/>
      <family val="2"/>
      <charset val="238"/>
    </font>
    <font>
      <sz val="9"/>
      <color rgb="FF0000F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7"/>
      <color indexed="16"/>
      <name val="Arial"/>
      <family val="2"/>
      <charset val="238"/>
    </font>
    <font>
      <i/>
      <sz val="8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7"/>
      <color rgb="FF800000"/>
      <name val="Arial"/>
      <family val="2"/>
      <charset val="238"/>
    </font>
    <font>
      <sz val="8"/>
      <color indexed="14"/>
      <name val="Arial"/>
      <family val="2"/>
      <charset val="238"/>
    </font>
    <font>
      <b/>
      <sz val="8"/>
      <color indexed="14"/>
      <name val="Arial"/>
      <family val="2"/>
      <charset val="238"/>
    </font>
    <font>
      <sz val="12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indexed="6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60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b/>
      <sz val="12"/>
      <name val="Times New Roman"/>
      <family val="1"/>
      <charset val="238"/>
    </font>
    <font>
      <b/>
      <sz val="28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8"/>
      <color indexed="10"/>
      <name val="Arial"/>
      <family val="2"/>
    </font>
    <font>
      <b/>
      <sz val="8"/>
      <color rgb="FFFF0000"/>
      <name val="Arial"/>
      <family val="2"/>
      <charset val="238"/>
    </font>
    <font>
      <sz val="8"/>
      <name val="Arial"/>
      <family val="2"/>
    </font>
    <font>
      <sz val="10"/>
      <color rgb="FF92D050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sz val="8"/>
      <color theme="4"/>
      <name val="Arial"/>
      <family val="2"/>
      <charset val="238"/>
    </font>
    <font>
      <sz val="9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i/>
      <sz val="8"/>
      <color rgb="FF0000FF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6"/>
      <name val="Arial"/>
      <family val="2"/>
      <charset val="238"/>
    </font>
    <font>
      <b/>
      <sz val="9"/>
      <color indexed="12"/>
      <name val="Calibri"/>
      <family val="2"/>
      <charset val="238"/>
      <scheme val="minor"/>
    </font>
    <font>
      <b/>
      <sz val="9"/>
      <color rgb="FF0000FF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00B050"/>
      <name val="Arial"/>
      <family val="2"/>
      <charset val="238"/>
    </font>
    <font>
      <u/>
      <sz val="8"/>
      <name val="Arial"/>
      <family val="2"/>
      <charset val="238"/>
    </font>
    <font>
      <sz val="9"/>
      <color indexed="12"/>
      <name val="Arial"/>
      <family val="2"/>
      <charset val="238"/>
    </font>
    <font>
      <b/>
      <sz val="8"/>
      <color indexed="18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8"/>
      <color indexed="12"/>
      <name val="Calibri"/>
      <family val="2"/>
      <charset val="238"/>
    </font>
    <font>
      <b/>
      <sz val="8"/>
      <color theme="0" tint="-0.499984740745262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sz val="7"/>
      <name val="Arial"/>
      <family val="2"/>
      <charset val="238"/>
    </font>
    <font>
      <b/>
      <sz val="7"/>
      <color indexed="60"/>
      <name val="Arial"/>
      <family val="2"/>
      <charset val="238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18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9">
    <xf numFmtId="0" fontId="0" fillId="0" borderId="0"/>
    <xf numFmtId="0" fontId="6" fillId="2" borderId="0" applyNumberFormat="0" applyBorder="0" applyAlignment="0" applyProtection="0"/>
    <xf numFmtId="0" fontId="42" fillId="28" borderId="0" applyNumberFormat="0" applyBorder="0" applyAlignment="0" applyProtection="0"/>
    <xf numFmtId="0" fontId="6" fillId="3" borderId="0" applyNumberFormat="0" applyBorder="0" applyAlignment="0" applyProtection="0"/>
    <xf numFmtId="0" fontId="42" fillId="29" borderId="0" applyNumberFormat="0" applyBorder="0" applyAlignment="0" applyProtection="0"/>
    <xf numFmtId="0" fontId="6" fillId="4" borderId="0" applyNumberFormat="0" applyBorder="0" applyAlignment="0" applyProtection="0"/>
    <xf numFmtId="0" fontId="42" fillId="30" borderId="0" applyNumberFormat="0" applyBorder="0" applyAlignment="0" applyProtection="0"/>
    <xf numFmtId="0" fontId="6" fillId="5" borderId="0" applyNumberFormat="0" applyBorder="0" applyAlignment="0" applyProtection="0"/>
    <xf numFmtId="0" fontId="42" fillId="31" borderId="0" applyNumberFormat="0" applyBorder="0" applyAlignment="0" applyProtection="0"/>
    <xf numFmtId="0" fontId="6" fillId="6" borderId="0" applyNumberFormat="0" applyBorder="0" applyAlignment="0" applyProtection="0"/>
    <xf numFmtId="0" fontId="42" fillId="32" borderId="0" applyNumberFormat="0" applyBorder="0" applyAlignment="0" applyProtection="0"/>
    <xf numFmtId="0" fontId="6" fillId="7" borderId="0" applyNumberFormat="0" applyBorder="0" applyAlignment="0" applyProtection="0"/>
    <xf numFmtId="0" fontId="42" fillId="33" borderId="0" applyNumberFormat="0" applyBorder="0" applyAlignment="0" applyProtection="0"/>
    <xf numFmtId="0" fontId="6" fillId="8" borderId="0" applyNumberFormat="0" applyBorder="0" applyAlignment="0" applyProtection="0"/>
    <xf numFmtId="0" fontId="42" fillId="34" borderId="0" applyNumberFormat="0" applyBorder="0" applyAlignment="0" applyProtection="0"/>
    <xf numFmtId="0" fontId="6" fillId="9" borderId="0" applyNumberFormat="0" applyBorder="0" applyAlignment="0" applyProtection="0"/>
    <xf numFmtId="0" fontId="42" fillId="35" borderId="0" applyNumberFormat="0" applyBorder="0" applyAlignment="0" applyProtection="0"/>
    <xf numFmtId="0" fontId="6" fillId="10" borderId="0" applyNumberFormat="0" applyBorder="0" applyAlignment="0" applyProtection="0"/>
    <xf numFmtId="0" fontId="42" fillId="36" borderId="0" applyNumberFormat="0" applyBorder="0" applyAlignment="0" applyProtection="0"/>
    <xf numFmtId="0" fontId="6" fillId="5" borderId="0" applyNumberFormat="0" applyBorder="0" applyAlignment="0" applyProtection="0"/>
    <xf numFmtId="0" fontId="42" fillId="37" borderId="0" applyNumberFormat="0" applyBorder="0" applyAlignment="0" applyProtection="0"/>
    <xf numFmtId="0" fontId="6" fillId="8" borderId="0" applyNumberFormat="0" applyBorder="0" applyAlignment="0" applyProtection="0"/>
    <xf numFmtId="0" fontId="42" fillId="38" borderId="0" applyNumberFormat="0" applyBorder="0" applyAlignment="0" applyProtection="0"/>
    <xf numFmtId="0" fontId="6" fillId="11" borderId="0" applyNumberFormat="0" applyBorder="0" applyAlignment="0" applyProtection="0"/>
    <xf numFmtId="0" fontId="42" fillId="39" borderId="0" applyNumberFormat="0" applyBorder="0" applyAlignment="0" applyProtection="0"/>
    <xf numFmtId="0" fontId="7" fillId="12" borderId="0" applyNumberFormat="0" applyBorder="0" applyAlignment="0" applyProtection="0"/>
    <xf numFmtId="0" fontId="43" fillId="40" borderId="0" applyNumberFormat="0" applyBorder="0" applyAlignment="0" applyProtection="0"/>
    <xf numFmtId="0" fontId="7" fillId="9" borderId="0" applyNumberFormat="0" applyBorder="0" applyAlignment="0" applyProtection="0"/>
    <xf numFmtId="0" fontId="43" fillId="41" borderId="0" applyNumberFormat="0" applyBorder="0" applyAlignment="0" applyProtection="0"/>
    <xf numFmtId="0" fontId="7" fillId="10" borderId="0" applyNumberFormat="0" applyBorder="0" applyAlignment="0" applyProtection="0"/>
    <xf numFmtId="0" fontId="43" fillId="42" borderId="0" applyNumberFormat="0" applyBorder="0" applyAlignment="0" applyProtection="0"/>
    <xf numFmtId="0" fontId="7" fillId="13" borderId="0" applyNumberFormat="0" applyBorder="0" applyAlignment="0" applyProtection="0"/>
    <xf numFmtId="0" fontId="43" fillId="43" borderId="0" applyNumberFormat="0" applyBorder="0" applyAlignment="0" applyProtection="0"/>
    <xf numFmtId="0" fontId="7" fillId="14" borderId="0" applyNumberFormat="0" applyBorder="0" applyAlignment="0" applyProtection="0"/>
    <xf numFmtId="0" fontId="43" fillId="44" borderId="0" applyNumberFormat="0" applyBorder="0" applyAlignment="0" applyProtection="0"/>
    <xf numFmtId="0" fontId="7" fillId="15" borderId="0" applyNumberFormat="0" applyBorder="0" applyAlignment="0" applyProtection="0"/>
    <xf numFmtId="0" fontId="43" fillId="45" borderId="0" applyNumberFormat="0" applyBorder="0" applyAlignment="0" applyProtection="0"/>
    <xf numFmtId="0" fontId="8" fillId="0" borderId="1" applyNumberFormat="0" applyFill="0" applyAlignment="0" applyProtection="0"/>
    <xf numFmtId="0" fontId="44" fillId="0" borderId="111" applyNumberFormat="0" applyFill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45" fillId="46" borderId="0" applyNumberFormat="0" applyBorder="0" applyAlignment="0" applyProtection="0"/>
    <xf numFmtId="0" fontId="12" fillId="16" borderId="2" applyNumberFormat="0" applyAlignment="0" applyProtection="0"/>
    <xf numFmtId="0" fontId="46" fillId="47" borderId="112" applyNumberFormat="0" applyAlignment="0" applyProtection="0"/>
    <xf numFmtId="0" fontId="13" fillId="0" borderId="3" applyNumberFormat="0" applyFill="0" applyAlignment="0" applyProtection="0"/>
    <xf numFmtId="0" fontId="47" fillId="0" borderId="113" applyNumberFormat="0" applyFill="0" applyAlignment="0" applyProtection="0"/>
    <xf numFmtId="0" fontId="14" fillId="0" borderId="4" applyNumberFormat="0" applyFill="0" applyAlignment="0" applyProtection="0"/>
    <xf numFmtId="0" fontId="48" fillId="0" borderId="114" applyNumberFormat="0" applyFill="0" applyAlignment="0" applyProtection="0"/>
    <xf numFmtId="0" fontId="15" fillId="0" borderId="5" applyNumberFormat="0" applyFill="0" applyAlignment="0" applyProtection="0"/>
    <xf numFmtId="0" fontId="49" fillId="0" borderId="115" applyNumberFormat="0" applyFill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51" fillId="48" borderId="0" applyNumberFormat="0" applyBorder="0" applyAlignment="0" applyProtection="0"/>
    <xf numFmtId="0" fontId="42" fillId="0" borderId="0"/>
    <xf numFmtId="0" fontId="9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6" fillId="18" borderId="6" applyNumberFormat="0" applyFont="0" applyAlignment="0" applyProtection="0"/>
    <xf numFmtId="0" fontId="42" fillId="49" borderId="116" applyNumberFormat="0" applyFont="0" applyAlignment="0" applyProtection="0"/>
    <xf numFmtId="0" fontId="18" fillId="0" borderId="7" applyNumberFormat="0" applyFill="0" applyAlignment="0" applyProtection="0"/>
    <xf numFmtId="0" fontId="52" fillId="0" borderId="117" applyNumberFormat="0" applyFill="0" applyAlignment="0" applyProtection="0"/>
    <xf numFmtId="0" fontId="19" fillId="4" borderId="0" applyNumberFormat="0" applyBorder="0" applyAlignment="0" applyProtection="0"/>
    <xf numFmtId="0" fontId="53" fillId="50" borderId="0" applyNumberFormat="0" applyBorder="0" applyAlignment="0" applyProtection="0"/>
    <xf numFmtId="0" fontId="2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1" fillId="7" borderId="8" applyNumberFormat="0" applyAlignment="0" applyProtection="0"/>
    <xf numFmtId="0" fontId="55" fillId="51" borderId="118" applyNumberFormat="0" applyAlignment="0" applyProtection="0"/>
    <xf numFmtId="0" fontId="22" fillId="19" borderId="8" applyNumberFormat="0" applyAlignment="0" applyProtection="0"/>
    <xf numFmtId="0" fontId="56" fillId="52" borderId="118" applyNumberFormat="0" applyAlignment="0" applyProtection="0"/>
    <xf numFmtId="0" fontId="23" fillId="19" borderId="9" applyNumberFormat="0" applyAlignment="0" applyProtection="0"/>
    <xf numFmtId="0" fontId="57" fillId="52" borderId="119" applyNumberFormat="0" applyAlignment="0" applyProtection="0"/>
    <xf numFmtId="0" fontId="2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43" fillId="53" borderId="0" applyNumberFormat="0" applyBorder="0" applyAlignment="0" applyProtection="0"/>
    <xf numFmtId="0" fontId="7" fillId="21" borderId="0" applyNumberFormat="0" applyBorder="0" applyAlignment="0" applyProtection="0"/>
    <xf numFmtId="0" fontId="43" fillId="54" borderId="0" applyNumberFormat="0" applyBorder="0" applyAlignment="0" applyProtection="0"/>
    <xf numFmtId="0" fontId="7" fillId="22" borderId="0" applyNumberFormat="0" applyBorder="0" applyAlignment="0" applyProtection="0"/>
    <xf numFmtId="0" fontId="43" fillId="55" borderId="0" applyNumberFormat="0" applyBorder="0" applyAlignment="0" applyProtection="0"/>
    <xf numFmtId="0" fontId="7" fillId="13" borderId="0" applyNumberFormat="0" applyBorder="0" applyAlignment="0" applyProtection="0"/>
    <xf numFmtId="0" fontId="43" fillId="56" borderId="0" applyNumberFormat="0" applyBorder="0" applyAlignment="0" applyProtection="0"/>
    <xf numFmtId="0" fontId="7" fillId="14" borderId="0" applyNumberFormat="0" applyBorder="0" applyAlignment="0" applyProtection="0"/>
    <xf numFmtId="0" fontId="43" fillId="57" borderId="0" applyNumberFormat="0" applyBorder="0" applyAlignment="0" applyProtection="0"/>
    <xf numFmtId="0" fontId="7" fillId="23" borderId="0" applyNumberFormat="0" applyBorder="0" applyAlignment="0" applyProtection="0"/>
    <xf numFmtId="0" fontId="43" fillId="58" borderId="0" applyNumberFormat="0" applyBorder="0" applyAlignment="0" applyProtection="0"/>
    <xf numFmtId="0" fontId="4" fillId="0" borderId="0"/>
    <xf numFmtId="164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63" fillId="0" borderId="0"/>
    <xf numFmtId="0" fontId="3" fillId="0" borderId="0"/>
    <xf numFmtId="0" fontId="9" fillId="0" borderId="0"/>
    <xf numFmtId="0" fontId="2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3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49" borderId="116" applyNumberFormat="0" applyFont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33" borderId="0" applyNumberFormat="0" applyBorder="0" applyAlignment="0" applyProtection="0"/>
    <xf numFmtId="0" fontId="1" fillId="39" borderId="0" applyNumberFormat="0" applyBorder="0" applyAlignment="0" applyProtection="0"/>
  </cellStyleXfs>
  <cellXfs count="3249">
    <xf numFmtId="0" fontId="0" fillId="0" borderId="0" xfId="0"/>
    <xf numFmtId="0" fontId="9" fillId="0" borderId="0" xfId="68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49" fontId="28" fillId="0" borderId="0" xfId="0" applyNumberFormat="1" applyFont="1" applyAlignment="1">
      <alignment horizontal="center" vertical="center" wrapText="1"/>
    </xf>
    <xf numFmtId="0" fontId="28" fillId="0" borderId="0" xfId="68" applyFont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35" fillId="0" borderId="0" xfId="0" applyFont="1" applyFill="1" applyAlignment="1">
      <alignment vertical="center" wrapText="1"/>
    </xf>
    <xf numFmtId="0" fontId="28" fillId="0" borderId="0" xfId="68" applyFont="1" applyFill="1" applyAlignment="1">
      <alignment horizontal="center" vertical="center" wrapText="1"/>
    </xf>
    <xf numFmtId="49" fontId="30" fillId="0" borderId="0" xfId="68" applyNumberFormat="1" applyFont="1" applyFill="1" applyAlignment="1">
      <alignment vertical="center" wrapText="1"/>
    </xf>
    <xf numFmtId="4" fontId="25" fillId="0" borderId="23" xfId="0" applyNumberFormat="1" applyFont="1" applyFill="1" applyBorder="1" applyAlignment="1">
      <alignment horizontal="center" vertical="center" wrapText="1"/>
    </xf>
    <xf numFmtId="4" fontId="25" fillId="0" borderId="23" xfId="68" applyNumberFormat="1" applyFont="1" applyFill="1" applyBorder="1" applyAlignment="1">
      <alignment horizontal="center" vertical="center" wrapText="1"/>
    </xf>
    <xf numFmtId="0" fontId="25" fillId="0" borderId="10" xfId="68" applyFont="1" applyBorder="1" applyAlignment="1">
      <alignment horizontal="center" vertical="center" wrapText="1"/>
    </xf>
    <xf numFmtId="4" fontId="38" fillId="0" borderId="19" xfId="68" applyNumberFormat="1" applyFont="1" applyFill="1" applyBorder="1" applyAlignment="1">
      <alignment vertical="center" wrapText="1"/>
    </xf>
    <xf numFmtId="0" fontId="38" fillId="0" borderId="27" xfId="68" applyFont="1" applyFill="1" applyBorder="1" applyAlignment="1">
      <alignment horizontal="center" vertical="center" wrapText="1"/>
    </xf>
    <xf numFmtId="0" fontId="38" fillId="0" borderId="28" xfId="68" applyFont="1" applyFill="1" applyBorder="1" applyAlignment="1">
      <alignment horizontal="center" vertical="center" wrapText="1"/>
    </xf>
    <xf numFmtId="4" fontId="38" fillId="0" borderId="16" xfId="68" applyNumberFormat="1" applyFont="1" applyFill="1" applyBorder="1" applyAlignment="1">
      <alignment vertical="center" wrapText="1"/>
    </xf>
    <xf numFmtId="0" fontId="38" fillId="0" borderId="29" xfId="68" applyFont="1" applyBorder="1" applyAlignment="1">
      <alignment horizontal="center" vertical="center" wrapText="1"/>
    </xf>
    <xf numFmtId="0" fontId="38" fillId="0" borderId="30" xfId="68" applyFont="1" applyBorder="1" applyAlignment="1">
      <alignment horizontal="center" vertical="center" wrapText="1"/>
    </xf>
    <xf numFmtId="0" fontId="38" fillId="0" borderId="30" xfId="68" applyFont="1" applyFill="1" applyBorder="1" applyAlignment="1">
      <alignment horizontal="center" vertical="center" wrapText="1"/>
    </xf>
    <xf numFmtId="0" fontId="38" fillId="0" borderId="19" xfId="68" applyFont="1" applyFill="1" applyBorder="1" applyAlignment="1">
      <alignment horizontal="center" vertical="center" wrapText="1"/>
    </xf>
    <xf numFmtId="0" fontId="38" fillId="0" borderId="33" xfId="68" applyFont="1" applyFill="1" applyBorder="1" applyAlignment="1">
      <alignment horizontal="center" vertical="center" wrapText="1"/>
    </xf>
    <xf numFmtId="4" fontId="38" fillId="0" borderId="0" xfId="68" applyNumberFormat="1" applyFont="1" applyFill="1" applyBorder="1" applyAlignment="1">
      <alignment vertical="center" wrapText="1"/>
    </xf>
    <xf numFmtId="49" fontId="27" fillId="0" borderId="0" xfId="68" applyNumberFormat="1" applyFont="1" applyFill="1" applyBorder="1" applyAlignment="1">
      <alignment horizontal="center"/>
    </xf>
    <xf numFmtId="0" fontId="38" fillId="0" borderId="0" xfId="68" applyFont="1" applyFill="1" applyBorder="1" applyAlignment="1">
      <alignment horizontal="center" vertical="center" wrapText="1"/>
    </xf>
    <xf numFmtId="4" fontId="25" fillId="60" borderId="42" xfId="0" applyNumberFormat="1" applyFont="1" applyFill="1" applyBorder="1" applyAlignment="1">
      <alignment vertical="center" wrapText="1"/>
    </xf>
    <xf numFmtId="4" fontId="25" fillId="60" borderId="32" xfId="0" applyNumberFormat="1" applyFont="1" applyFill="1" applyBorder="1" applyAlignment="1">
      <alignment vertical="center" wrapText="1"/>
    </xf>
    <xf numFmtId="4" fontId="25" fillId="0" borderId="38" xfId="0" applyNumberFormat="1" applyFont="1" applyFill="1" applyBorder="1" applyAlignment="1">
      <alignment horizontal="center" vertical="center" wrapText="1"/>
    </xf>
    <xf numFmtId="4" fontId="25" fillId="0" borderId="32" xfId="0" applyNumberFormat="1" applyFont="1" applyFill="1" applyBorder="1" applyAlignment="1">
      <alignment horizontal="center" vertical="center" wrapText="1"/>
    </xf>
    <xf numFmtId="4" fontId="38" fillId="0" borderId="27" xfId="0" applyNumberFormat="1" applyFont="1" applyFill="1" applyBorder="1" applyAlignment="1">
      <alignment vertical="center" wrapText="1"/>
    </xf>
    <xf numFmtId="0" fontId="32" fillId="0" borderId="52" xfId="68" applyFont="1" applyBorder="1" applyAlignment="1">
      <alignment horizontal="center" vertical="center" wrapText="1"/>
    </xf>
    <xf numFmtId="49" fontId="30" fillId="0" borderId="0" xfId="68" applyNumberFormat="1" applyFont="1" applyFill="1" applyAlignment="1">
      <alignment vertical="center"/>
    </xf>
    <xf numFmtId="0" fontId="32" fillId="0" borderId="58" xfId="68" applyFont="1" applyBorder="1" applyAlignment="1">
      <alignment horizontal="center" vertical="center" wrapText="1"/>
    </xf>
    <xf numFmtId="4" fontId="25" fillId="0" borderId="34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7" fillId="0" borderId="0" xfId="68" applyNumberFormat="1" applyFont="1" applyFill="1" applyBorder="1" applyAlignment="1">
      <alignment horizontal="center" vertical="center"/>
    </xf>
    <xf numFmtId="4" fontId="25" fillId="60" borderId="38" xfId="66" applyNumberFormat="1" applyFont="1" applyFill="1" applyBorder="1" applyAlignment="1">
      <alignment vertical="center"/>
    </xf>
    <xf numFmtId="4" fontId="25" fillId="60" borderId="48" xfId="66" applyNumberFormat="1" applyFont="1" applyFill="1" applyBorder="1" applyAlignment="1">
      <alignment vertical="center"/>
    </xf>
    <xf numFmtId="4" fontId="32" fillId="60" borderId="32" xfId="66" applyNumberFormat="1" applyFont="1" applyFill="1" applyBorder="1" applyAlignment="1">
      <alignment vertical="center"/>
    </xf>
    <xf numFmtId="4" fontId="32" fillId="60" borderId="60" xfId="66" applyNumberFormat="1" applyFont="1" applyFill="1" applyBorder="1" applyAlignment="1">
      <alignment vertical="center"/>
    </xf>
    <xf numFmtId="0" fontId="26" fillId="0" borderId="0" xfId="68" applyFont="1" applyAlignment="1">
      <alignment vertical="center"/>
    </xf>
    <xf numFmtId="4" fontId="25" fillId="59" borderId="46" xfId="0" applyNumberFormat="1" applyFont="1" applyFill="1" applyBorder="1" applyAlignment="1">
      <alignment vertical="center"/>
    </xf>
    <xf numFmtId="4" fontId="25" fillId="60" borderId="46" xfId="0" applyNumberFormat="1" applyFont="1" applyFill="1" applyBorder="1" applyAlignment="1">
      <alignment vertical="center"/>
    </xf>
    <xf numFmtId="4" fontId="25" fillId="59" borderId="42" xfId="0" applyNumberFormat="1" applyFont="1" applyFill="1" applyBorder="1" applyAlignment="1">
      <alignment vertical="center"/>
    </xf>
    <xf numFmtId="4" fontId="25" fillId="60" borderId="42" xfId="0" applyNumberFormat="1" applyFont="1" applyFill="1" applyBorder="1" applyAlignment="1">
      <alignment vertical="center"/>
    </xf>
    <xf numFmtId="4" fontId="25" fillId="0" borderId="0" xfId="0" applyNumberFormat="1" applyFont="1" applyFill="1" applyBorder="1" applyAlignment="1">
      <alignment vertical="center"/>
    </xf>
    <xf numFmtId="4" fontId="25" fillId="60" borderId="32" xfId="66" applyNumberFormat="1" applyFont="1" applyFill="1" applyBorder="1" applyAlignment="1">
      <alignment vertical="center"/>
    </xf>
    <xf numFmtId="4" fontId="32" fillId="59" borderId="38" xfId="0" applyNumberFormat="1" applyFont="1" applyFill="1" applyBorder="1" applyAlignment="1">
      <alignment vertical="center"/>
    </xf>
    <xf numFmtId="4" fontId="25" fillId="59" borderId="48" xfId="0" applyNumberFormat="1" applyFont="1" applyFill="1" applyBorder="1" applyAlignment="1">
      <alignment vertical="center"/>
    </xf>
    <xf numFmtId="0" fontId="28" fillId="0" borderId="0" xfId="68" applyFont="1" applyAlignment="1">
      <alignment horizontal="right" vertical="center"/>
    </xf>
    <xf numFmtId="0" fontId="9" fillId="0" borderId="0" xfId="67"/>
    <xf numFmtId="0" fontId="25" fillId="0" borderId="0" xfId="67" applyFont="1" applyAlignment="1">
      <alignment horizontal="center"/>
    </xf>
    <xf numFmtId="0" fontId="25" fillId="0" borderId="0" xfId="67" applyFont="1"/>
    <xf numFmtId="0" fontId="28" fillId="0" borderId="0" xfId="67" applyFont="1" applyAlignment="1">
      <alignment horizontal="center"/>
    </xf>
    <xf numFmtId="4" fontId="37" fillId="0" borderId="16" xfId="67" applyNumberFormat="1" applyFont="1" applyFill="1" applyBorder="1"/>
    <xf numFmtId="0" fontId="9" fillId="0" borderId="0" xfId="67" applyFill="1"/>
    <xf numFmtId="0" fontId="36" fillId="0" borderId="30" xfId="67" applyFont="1" applyBorder="1" applyAlignment="1">
      <alignment horizontal="center"/>
    </xf>
    <xf numFmtId="0" fontId="37" fillId="0" borderId="30" xfId="67" applyFont="1" applyBorder="1" applyAlignment="1">
      <alignment horizontal="center"/>
    </xf>
    <xf numFmtId="0" fontId="36" fillId="0" borderId="29" xfId="67" applyFont="1" applyBorder="1" applyAlignment="1">
      <alignment horizontal="center"/>
    </xf>
    <xf numFmtId="0" fontId="36" fillId="0" borderId="27" xfId="67" applyFont="1" applyBorder="1" applyAlignment="1">
      <alignment horizontal="center"/>
    </xf>
    <xf numFmtId="4" fontId="38" fillId="0" borderId="16" xfId="0" applyNumberFormat="1" applyFont="1" applyFill="1" applyBorder="1" applyAlignment="1">
      <alignment vertical="center" wrapText="1"/>
    </xf>
    <xf numFmtId="0" fontId="25" fillId="0" borderId="10" xfId="68" applyFont="1" applyBorder="1" applyAlignment="1">
      <alignment horizontal="center" vertical="center"/>
    </xf>
    <xf numFmtId="49" fontId="25" fillId="0" borderId="11" xfId="68" applyNumberFormat="1" applyFont="1" applyBorder="1" applyAlignment="1">
      <alignment horizontal="center" vertical="center"/>
    </xf>
    <xf numFmtId="4" fontId="25" fillId="59" borderId="32" xfId="0" applyNumberFormat="1" applyFont="1" applyFill="1" applyBorder="1" applyAlignment="1">
      <alignment vertical="center"/>
    </xf>
    <xf numFmtId="4" fontId="25" fillId="60" borderId="32" xfId="0" applyNumberFormat="1" applyFont="1" applyFill="1" applyBorder="1" applyAlignment="1">
      <alignment vertical="center"/>
    </xf>
    <xf numFmtId="0" fontId="32" fillId="0" borderId="10" xfId="68" applyFont="1" applyBorder="1" applyAlignment="1">
      <alignment horizontal="center" vertical="center"/>
    </xf>
    <xf numFmtId="49" fontId="32" fillId="0" borderId="11" xfId="68" applyNumberFormat="1" applyFont="1" applyBorder="1" applyAlignment="1">
      <alignment horizontal="center" vertical="center"/>
    </xf>
    <xf numFmtId="4" fontId="32" fillId="59" borderId="32" xfId="0" applyNumberFormat="1" applyFont="1" applyFill="1" applyBorder="1" applyAlignment="1">
      <alignment vertical="center"/>
    </xf>
    <xf numFmtId="4" fontId="32" fillId="60" borderId="32" xfId="0" applyNumberFormat="1" applyFont="1" applyFill="1" applyBorder="1" applyAlignment="1">
      <alignment vertical="center"/>
    </xf>
    <xf numFmtId="49" fontId="25" fillId="0" borderId="11" xfId="68" applyNumberFormat="1" applyFont="1" applyFill="1" applyBorder="1" applyAlignment="1">
      <alignment horizontal="center" vertical="center"/>
    </xf>
    <xf numFmtId="49" fontId="25" fillId="0" borderId="14" xfId="68" applyNumberFormat="1" applyFont="1" applyFill="1" applyBorder="1" applyAlignment="1">
      <alignment horizontal="center" vertical="center"/>
    </xf>
    <xf numFmtId="0" fontId="25" fillId="0" borderId="49" xfId="68" applyFont="1" applyBorder="1" applyAlignment="1">
      <alignment horizontal="center" vertical="center"/>
    </xf>
    <xf numFmtId="49" fontId="25" fillId="0" borderId="50" xfId="68" applyNumberFormat="1" applyFont="1" applyBorder="1" applyAlignment="1">
      <alignment horizontal="center" vertical="center"/>
    </xf>
    <xf numFmtId="0" fontId="25" fillId="0" borderId="0" xfId="68" applyFont="1" applyBorder="1" applyAlignment="1">
      <alignment horizontal="center" vertical="center"/>
    </xf>
    <xf numFmtId="49" fontId="25" fillId="0" borderId="0" xfId="68" applyNumberFormat="1" applyFont="1" applyBorder="1" applyAlignment="1">
      <alignment horizontal="center" vertical="center"/>
    </xf>
    <xf numFmtId="0" fontId="25" fillId="0" borderId="0" xfId="68" applyFont="1" applyBorder="1" applyAlignment="1">
      <alignment vertical="center"/>
    </xf>
    <xf numFmtId="4" fontId="25" fillId="0" borderId="32" xfId="68" applyNumberFormat="1" applyFont="1" applyFill="1" applyBorder="1" applyAlignment="1">
      <alignment horizontal="center" vertical="center" wrapText="1"/>
    </xf>
    <xf numFmtId="4" fontId="25" fillId="0" borderId="0" xfId="68" applyNumberFormat="1" applyFont="1" applyFill="1" applyBorder="1" applyAlignment="1">
      <alignment horizontal="center" vertical="center" wrapText="1"/>
    </xf>
    <xf numFmtId="4" fontId="38" fillId="0" borderId="28" xfId="0" applyNumberFormat="1" applyFont="1" applyFill="1" applyBorder="1" applyAlignment="1">
      <alignment vertical="center" wrapText="1"/>
    </xf>
    <xf numFmtId="4" fontId="32" fillId="60" borderId="38" xfId="0" applyNumberFormat="1" applyFont="1" applyFill="1" applyBorder="1" applyAlignment="1">
      <alignment vertical="center" wrapText="1"/>
    </xf>
    <xf numFmtId="0" fontId="38" fillId="0" borderId="28" xfId="68" applyFont="1" applyBorder="1" applyAlignment="1">
      <alignment horizontal="center" vertical="center" wrapText="1"/>
    </xf>
    <xf numFmtId="0" fontId="25" fillId="0" borderId="23" xfId="68" applyFont="1" applyBorder="1" applyAlignment="1">
      <alignment vertical="center" wrapText="1"/>
    </xf>
    <xf numFmtId="49" fontId="25" fillId="0" borderId="14" xfId="68" applyNumberFormat="1" applyFont="1" applyBorder="1" applyAlignment="1">
      <alignment horizontal="center" vertical="center"/>
    </xf>
    <xf numFmtId="0" fontId="25" fillId="0" borderId="49" xfId="68" applyFont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8" fillId="0" borderId="0" xfId="68" applyFont="1" applyFill="1" applyAlignment="1">
      <alignment horizontal="right" vertical="center" wrapText="1"/>
    </xf>
    <xf numFmtId="4" fontId="25" fillId="0" borderId="4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9" fillId="0" borderId="0" xfId="68" applyAlignment="1">
      <alignment vertical="center"/>
    </xf>
    <xf numFmtId="0" fontId="25" fillId="0" borderId="0" xfId="69" applyFont="1" applyBorder="1" applyAlignment="1">
      <alignment horizontal="center" vertical="center"/>
    </xf>
    <xf numFmtId="49" fontId="25" fillId="0" borderId="44" xfId="69" applyNumberFormat="1" applyFont="1" applyBorder="1" applyAlignment="1">
      <alignment horizontal="center" vertical="center"/>
    </xf>
    <xf numFmtId="49" fontId="25" fillId="0" borderId="36" xfId="69" applyNumberFormat="1" applyFont="1" applyBorder="1" applyAlignment="1">
      <alignment horizontal="center" vertical="center"/>
    </xf>
    <xf numFmtId="0" fontId="25" fillId="0" borderId="20" xfId="69" applyFont="1" applyBorder="1" applyAlignment="1">
      <alignment vertical="center"/>
    </xf>
    <xf numFmtId="49" fontId="25" fillId="0" borderId="37" xfId="69" applyNumberFormat="1" applyFont="1" applyBorder="1" applyAlignment="1">
      <alignment horizontal="center" vertical="center"/>
    </xf>
    <xf numFmtId="0" fontId="25" fillId="0" borderId="12" xfId="69" applyFont="1" applyBorder="1" applyAlignment="1">
      <alignment vertical="center"/>
    </xf>
    <xf numFmtId="49" fontId="32" fillId="0" borderId="37" xfId="69" applyNumberFormat="1" applyFont="1" applyBorder="1" applyAlignment="1">
      <alignment horizontal="center" vertical="center"/>
    </xf>
    <xf numFmtId="0" fontId="32" fillId="0" borderId="12" xfId="69" applyFont="1" applyBorder="1" applyAlignment="1">
      <alignment vertical="center"/>
    </xf>
    <xf numFmtId="49" fontId="32" fillId="0" borderId="39" xfId="69" applyNumberFormat="1" applyFont="1" applyBorder="1" applyAlignment="1">
      <alignment horizontal="center" vertical="center"/>
    </xf>
    <xf numFmtId="0" fontId="32" fillId="0" borderId="40" xfId="69" applyFont="1" applyBorder="1" applyAlignment="1">
      <alignment vertical="center"/>
    </xf>
    <xf numFmtId="0" fontId="26" fillId="0" borderId="0" xfId="68" applyFont="1" applyAlignment="1">
      <alignment horizontal="center" vertical="center"/>
    </xf>
    <xf numFmtId="0" fontId="32" fillId="0" borderId="18" xfId="68" applyFont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44" xfId="68" applyFont="1" applyFill="1" applyBorder="1" applyAlignment="1">
      <alignment horizontal="center" vertical="center" wrapText="1"/>
    </xf>
    <xf numFmtId="49" fontId="25" fillId="0" borderId="83" xfId="68" applyNumberFormat="1" applyFont="1" applyFill="1" applyBorder="1" applyAlignment="1">
      <alignment horizontal="center" vertical="center" wrapText="1"/>
    </xf>
    <xf numFmtId="0" fontId="25" fillId="0" borderId="53" xfId="68" applyFont="1" applyBorder="1" applyAlignment="1">
      <alignment horizontal="left" vertical="center" wrapText="1"/>
    </xf>
    <xf numFmtId="0" fontId="25" fillId="0" borderId="37" xfId="68" applyFont="1" applyFill="1" applyBorder="1" applyAlignment="1">
      <alignment horizontal="center" vertical="center" wrapText="1"/>
    </xf>
    <xf numFmtId="49" fontId="25" fillId="0" borderId="74" xfId="68" applyNumberFormat="1" applyFont="1" applyFill="1" applyBorder="1" applyAlignment="1">
      <alignment horizontal="center" vertical="center" wrapText="1"/>
    </xf>
    <xf numFmtId="0" fontId="25" fillId="0" borderId="13" xfId="68" applyFont="1" applyBorder="1" applyAlignment="1">
      <alignment horizontal="left" vertical="center" wrapText="1"/>
    </xf>
    <xf numFmtId="4" fontId="25" fillId="0" borderId="13" xfId="0" applyNumberFormat="1" applyFont="1" applyBorder="1" applyAlignment="1">
      <alignment vertical="center" wrapText="1"/>
    </xf>
    <xf numFmtId="0" fontId="25" fillId="0" borderId="39" xfId="68" applyFont="1" applyFill="1" applyBorder="1" applyAlignment="1">
      <alignment horizontal="center" vertical="center" wrapText="1"/>
    </xf>
    <xf numFmtId="49" fontId="25" fillId="0" borderId="75" xfId="68" applyNumberFormat="1" applyFont="1" applyFill="1" applyBorder="1" applyAlignment="1">
      <alignment horizontal="center" vertical="center" wrapText="1"/>
    </xf>
    <xf numFmtId="0" fontId="25" fillId="0" borderId="61" xfId="68" applyFont="1" applyBorder="1" applyAlignment="1">
      <alignment horizontal="left" vertical="center" wrapText="1"/>
    </xf>
    <xf numFmtId="4" fontId="25" fillId="0" borderId="61" xfId="0" applyNumberFormat="1" applyFont="1" applyBorder="1" applyAlignment="1">
      <alignment vertical="center" wrapText="1"/>
    </xf>
    <xf numFmtId="0" fontId="32" fillId="0" borderId="87" xfId="68" applyFont="1" applyBorder="1" applyAlignment="1">
      <alignment horizontal="center" vertical="center"/>
    </xf>
    <xf numFmtId="49" fontId="32" fillId="0" borderId="88" xfId="68" applyNumberFormat="1" applyFont="1" applyBorder="1" applyAlignment="1">
      <alignment horizontal="center" vertical="center"/>
    </xf>
    <xf numFmtId="4" fontId="32" fillId="59" borderId="90" xfId="68" applyNumberFormat="1" applyFont="1" applyFill="1" applyBorder="1" applyAlignment="1">
      <alignment vertical="center"/>
    </xf>
    <xf numFmtId="4" fontId="32" fillId="60" borderId="90" xfId="68" applyNumberFormat="1" applyFont="1" applyFill="1" applyBorder="1" applyAlignment="1">
      <alignment vertical="center"/>
    </xf>
    <xf numFmtId="4" fontId="25" fillId="0" borderId="71" xfId="68" applyNumberFormat="1" applyFont="1" applyFill="1" applyBorder="1" applyAlignment="1">
      <alignment horizontal="center" vertical="center"/>
    </xf>
    <xf numFmtId="0" fontId="25" fillId="0" borderId="91" xfId="68" applyFont="1" applyBorder="1" applyAlignment="1">
      <alignment horizontal="center" vertical="center"/>
    </xf>
    <xf numFmtId="49" fontId="25" fillId="0" borderId="89" xfId="68" applyNumberFormat="1" applyFont="1" applyBorder="1" applyAlignment="1">
      <alignment horizontal="center" vertical="center"/>
    </xf>
    <xf numFmtId="4" fontId="25" fillId="59" borderId="92" xfId="0" applyNumberFormat="1" applyFont="1" applyFill="1" applyBorder="1" applyAlignment="1">
      <alignment vertical="center"/>
    </xf>
    <xf numFmtId="4" fontId="25" fillId="60" borderId="92" xfId="0" applyNumberFormat="1" applyFont="1" applyFill="1" applyBorder="1" applyAlignment="1">
      <alignment vertical="center"/>
    </xf>
    <xf numFmtId="0" fontId="25" fillId="0" borderId="93" xfId="68" applyFont="1" applyBorder="1" applyAlignment="1">
      <alignment horizontal="center" vertical="center"/>
    </xf>
    <xf numFmtId="49" fontId="25" fillId="0" borderId="85" xfId="68" applyNumberFormat="1" applyFont="1" applyBorder="1" applyAlignment="1">
      <alignment horizontal="center" vertical="center"/>
    </xf>
    <xf numFmtId="0" fontId="32" fillId="0" borderId="37" xfId="68" applyFont="1" applyBorder="1" applyAlignment="1">
      <alignment horizontal="center" vertical="center"/>
    </xf>
    <xf numFmtId="49" fontId="32" fillId="0" borderId="73" xfId="68" applyNumberFormat="1" applyFont="1" applyBorder="1" applyAlignment="1">
      <alignment horizontal="center" vertical="center"/>
    </xf>
    <xf numFmtId="4" fontId="32" fillId="59" borderId="32" xfId="68" applyNumberFormat="1" applyFont="1" applyFill="1" applyBorder="1" applyAlignment="1">
      <alignment vertical="center"/>
    </xf>
    <xf numFmtId="4" fontId="32" fillId="60" borderId="32" xfId="68" applyNumberFormat="1" applyFont="1" applyFill="1" applyBorder="1" applyAlignment="1">
      <alignment vertical="center"/>
    </xf>
    <xf numFmtId="0" fontId="25" fillId="0" borderId="66" xfId="68" applyFont="1" applyFill="1" applyBorder="1" applyAlignment="1">
      <alignment horizontal="center" vertical="center"/>
    </xf>
    <xf numFmtId="0" fontId="25" fillId="0" borderId="15" xfId="68" applyFont="1" applyBorder="1" applyAlignment="1">
      <alignment vertical="center"/>
    </xf>
    <xf numFmtId="0" fontId="25" fillId="0" borderId="67" xfId="68" applyFont="1" applyFill="1" applyBorder="1" applyAlignment="1">
      <alignment horizontal="center" vertical="center"/>
    </xf>
    <xf numFmtId="0" fontId="25" fillId="0" borderId="13" xfId="68" applyFont="1" applyFill="1" applyBorder="1" applyAlignment="1">
      <alignment vertical="center"/>
    </xf>
    <xf numFmtId="0" fontId="32" fillId="0" borderId="94" xfId="68" applyFont="1" applyBorder="1" applyAlignment="1">
      <alignment horizontal="center" vertical="center"/>
    </xf>
    <xf numFmtId="49" fontId="32" fillId="0" borderId="17" xfId="68" applyNumberFormat="1" applyFont="1" applyBorder="1" applyAlignment="1">
      <alignment horizontal="center" vertical="center"/>
    </xf>
    <xf numFmtId="4" fontId="32" fillId="59" borderId="95" xfId="68" applyNumberFormat="1" applyFont="1" applyFill="1" applyBorder="1" applyAlignment="1">
      <alignment vertical="center"/>
    </xf>
    <xf numFmtId="4" fontId="25" fillId="0" borderId="72" xfId="68" applyNumberFormat="1" applyFont="1" applyFill="1" applyBorder="1" applyAlignment="1">
      <alignment horizontal="center" vertical="center"/>
    </xf>
    <xf numFmtId="0" fontId="32" fillId="0" borderId="96" xfId="68" applyFont="1" applyBorder="1" applyAlignment="1">
      <alignment horizontal="center" vertical="center"/>
    </xf>
    <xf numFmtId="0" fontId="32" fillId="0" borderId="97" xfId="68" applyFont="1" applyBorder="1" applyAlignment="1">
      <alignment horizontal="center" vertical="center"/>
    </xf>
    <xf numFmtId="0" fontId="32" fillId="0" borderId="83" xfId="68" applyFont="1" applyBorder="1" applyAlignment="1">
      <alignment horizontal="left" vertical="center"/>
    </xf>
    <xf numFmtId="0" fontId="25" fillId="0" borderId="98" xfId="68" applyFont="1" applyBorder="1" applyAlignment="1">
      <alignment horizontal="center" vertical="center"/>
    </xf>
    <xf numFmtId="49" fontId="25" fillId="0" borderId="99" xfId="68" applyNumberFormat="1" applyFont="1" applyBorder="1" applyAlignment="1">
      <alignment horizontal="center" vertical="center"/>
    </xf>
    <xf numFmtId="2" fontId="25" fillId="0" borderId="15" xfId="68" applyNumberFormat="1" applyFont="1" applyBorder="1" applyAlignment="1">
      <alignment vertical="center"/>
    </xf>
    <xf numFmtId="0" fontId="25" fillId="0" borderId="11" xfId="68" applyNumberFormat="1" applyFont="1" applyBorder="1" applyAlignment="1">
      <alignment horizontal="center" vertical="center" wrapText="1"/>
    </xf>
    <xf numFmtId="0" fontId="25" fillId="0" borderId="23" xfId="68" applyFont="1" applyFill="1" applyBorder="1" applyAlignment="1">
      <alignment vertical="center" wrapText="1"/>
    </xf>
    <xf numFmtId="4" fontId="60" fillId="59" borderId="32" xfId="0" applyNumberFormat="1" applyFont="1" applyFill="1" applyBorder="1" applyAlignment="1">
      <alignment vertical="center" wrapText="1"/>
    </xf>
    <xf numFmtId="0" fontId="25" fillId="0" borderId="23" xfId="68" applyFont="1" applyBorder="1" applyAlignment="1">
      <alignment horizontal="left" vertical="center" wrapText="1"/>
    </xf>
    <xf numFmtId="4" fontId="60" fillId="59" borderId="48" xfId="0" applyNumberFormat="1" applyFont="1" applyFill="1" applyBorder="1" applyAlignment="1">
      <alignment vertical="center" wrapText="1"/>
    </xf>
    <xf numFmtId="0" fontId="25" fillId="0" borderId="0" xfId="68" applyFont="1" applyFill="1" applyBorder="1" applyAlignment="1">
      <alignment vertical="center" wrapText="1"/>
    </xf>
    <xf numFmtId="4" fontId="25" fillId="59" borderId="55" xfId="0" applyNumberFormat="1" applyFont="1" applyFill="1" applyBorder="1" applyAlignment="1">
      <alignment vertical="center" wrapText="1"/>
    </xf>
    <xf numFmtId="0" fontId="25" fillId="0" borderId="0" xfId="68" applyFont="1" applyFill="1" applyBorder="1" applyAlignment="1">
      <alignment vertical="center"/>
    </xf>
    <xf numFmtId="4" fontId="25" fillId="0" borderId="59" xfId="0" applyNumberFormat="1" applyFont="1" applyFill="1" applyBorder="1" applyAlignment="1">
      <alignment vertical="center" wrapText="1"/>
    </xf>
    <xf numFmtId="0" fontId="25" fillId="0" borderId="45" xfId="69" applyFont="1" applyBorder="1" applyAlignment="1">
      <alignment vertical="center"/>
    </xf>
    <xf numFmtId="4" fontId="25" fillId="0" borderId="0" xfId="66" applyNumberFormat="1" applyFont="1" applyFill="1" applyBorder="1" applyAlignment="1">
      <alignment vertical="center"/>
    </xf>
    <xf numFmtId="0" fontId="28" fillId="0" borderId="0" xfId="70" applyFont="1" applyFill="1" applyBorder="1" applyAlignment="1">
      <alignment horizontal="center" vertical="center" wrapText="1"/>
    </xf>
    <xf numFmtId="0" fontId="34" fillId="0" borderId="0" xfId="71" applyFont="1" applyAlignment="1">
      <alignment horizontal="right"/>
    </xf>
    <xf numFmtId="0" fontId="30" fillId="0" borderId="0" xfId="67" applyFont="1" applyFill="1" applyBorder="1" applyAlignment="1"/>
    <xf numFmtId="0" fontId="31" fillId="0" borderId="29" xfId="67" applyFont="1" applyFill="1" applyBorder="1" applyAlignment="1">
      <alignment horizontal="center"/>
    </xf>
    <xf numFmtId="0" fontId="34" fillId="0" borderId="30" xfId="67" applyFont="1" applyBorder="1" applyAlignment="1">
      <alignment horizontal="center"/>
    </xf>
    <xf numFmtId="0" fontId="25" fillId="0" borderId="27" xfId="67" applyFont="1" applyBorder="1" applyAlignment="1">
      <alignment horizontal="center"/>
    </xf>
    <xf numFmtId="4" fontId="32" fillId="0" borderId="0" xfId="66" applyNumberFormat="1" applyFont="1" applyFill="1" applyBorder="1" applyAlignment="1">
      <alignment vertical="center"/>
    </xf>
    <xf numFmtId="0" fontId="28" fillId="59" borderId="31" xfId="67" applyFont="1" applyFill="1" applyBorder="1" applyAlignment="1">
      <alignment horizontal="center"/>
    </xf>
    <xf numFmtId="4" fontId="38" fillId="0" borderId="19" xfId="0" applyNumberFormat="1" applyFont="1" applyFill="1" applyBorder="1" applyAlignment="1">
      <alignment vertical="center" wrapText="1"/>
    </xf>
    <xf numFmtId="4" fontId="31" fillId="59" borderId="16" xfId="67" applyNumberFormat="1" applyFont="1" applyFill="1" applyBorder="1"/>
    <xf numFmtId="4" fontId="60" fillId="0" borderId="0" xfId="0" applyNumberFormat="1" applyFont="1" applyFill="1" applyBorder="1" applyAlignment="1">
      <alignment vertical="center" wrapText="1"/>
    </xf>
    <xf numFmtId="4" fontId="32" fillId="60" borderId="78" xfId="0" applyNumberFormat="1" applyFont="1" applyFill="1" applyBorder="1" applyAlignment="1">
      <alignment vertical="center"/>
    </xf>
    <xf numFmtId="4" fontId="32" fillId="0" borderId="38" xfId="0" applyNumberFormat="1" applyFont="1" applyFill="1" applyBorder="1" applyAlignment="1">
      <alignment horizontal="center" vertical="center"/>
    </xf>
    <xf numFmtId="4" fontId="25" fillId="60" borderId="81" xfId="0" applyNumberFormat="1" applyFont="1" applyFill="1" applyBorder="1" applyAlignment="1">
      <alignment vertical="center"/>
    </xf>
    <xf numFmtId="4" fontId="25" fillId="0" borderId="48" xfId="0" applyNumberFormat="1" applyFont="1" applyFill="1" applyBorder="1" applyAlignment="1">
      <alignment horizontal="center" vertical="center"/>
    </xf>
    <xf numFmtId="4" fontId="25" fillId="60" borderId="82" xfId="0" applyNumberFormat="1" applyFont="1" applyFill="1" applyBorder="1" applyAlignment="1">
      <alignment vertical="center"/>
    </xf>
    <xf numFmtId="49" fontId="25" fillId="0" borderId="0" xfId="68" applyNumberFormat="1" applyFont="1" applyFill="1" applyBorder="1" applyAlignment="1">
      <alignment horizontal="center" vertical="center"/>
    </xf>
    <xf numFmtId="4" fontId="25" fillId="59" borderId="64" xfId="0" applyNumberFormat="1" applyFont="1" applyFill="1" applyBorder="1" applyAlignment="1">
      <alignment vertical="center" wrapText="1"/>
    </xf>
    <xf numFmtId="4" fontId="25" fillId="59" borderId="69" xfId="0" applyNumberFormat="1" applyFont="1" applyFill="1" applyBorder="1" applyAlignment="1">
      <alignment vertical="center" wrapText="1"/>
    </xf>
    <xf numFmtId="4" fontId="60" fillId="59" borderId="42" xfId="0" applyNumberFormat="1" applyFont="1" applyFill="1" applyBorder="1" applyAlignment="1">
      <alignment vertical="center" wrapText="1"/>
    </xf>
    <xf numFmtId="4" fontId="32" fillId="59" borderId="64" xfId="0" applyNumberFormat="1" applyFont="1" applyFill="1" applyBorder="1" applyAlignment="1">
      <alignment vertical="center" wrapText="1"/>
    </xf>
    <xf numFmtId="0" fontId="32" fillId="0" borderId="24" xfId="0" applyFont="1" applyFill="1" applyBorder="1" applyAlignment="1">
      <alignment vertical="center" wrapText="1"/>
    </xf>
    <xf numFmtId="0" fontId="25" fillId="0" borderId="23" xfId="68" applyFont="1" applyBorder="1" applyAlignment="1">
      <alignment vertical="center"/>
    </xf>
    <xf numFmtId="4" fontId="32" fillId="59" borderId="43" xfId="0" applyNumberFormat="1" applyFont="1" applyFill="1" applyBorder="1" applyAlignment="1">
      <alignment vertical="center"/>
    </xf>
    <xf numFmtId="0" fontId="32" fillId="0" borderId="84" xfId="68" applyFont="1" applyBorder="1" applyAlignment="1">
      <alignment horizontal="center" vertical="center"/>
    </xf>
    <xf numFmtId="4" fontId="32" fillId="0" borderId="101" xfId="0" applyNumberFormat="1" applyFont="1" applyFill="1" applyBorder="1" applyAlignment="1">
      <alignment horizontal="center" vertical="center" wrapText="1"/>
    </xf>
    <xf numFmtId="4" fontId="32" fillId="60" borderId="43" xfId="0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4" fontId="32" fillId="0" borderId="47" xfId="0" applyNumberFormat="1" applyFont="1" applyFill="1" applyBorder="1" applyAlignment="1">
      <alignment horizontal="center" vertical="center" wrapText="1"/>
    </xf>
    <xf numFmtId="0" fontId="25" fillId="0" borderId="54" xfId="68" applyFont="1" applyBorder="1" applyAlignment="1">
      <alignment horizontal="left" vertical="center"/>
    </xf>
    <xf numFmtId="0" fontId="25" fillId="0" borderId="13" xfId="0" applyFont="1" applyFill="1" applyBorder="1" applyAlignment="1">
      <alignment vertical="center"/>
    </xf>
    <xf numFmtId="0" fontId="32" fillId="0" borderId="36" xfId="68" applyFont="1" applyBorder="1" applyAlignment="1">
      <alignment horizontal="center" vertical="center"/>
    </xf>
    <xf numFmtId="4" fontId="25" fillId="0" borderId="59" xfId="0" applyNumberFormat="1" applyFont="1" applyFill="1" applyBorder="1" applyAlignment="1">
      <alignment vertical="center"/>
    </xf>
    <xf numFmtId="0" fontId="25" fillId="0" borderId="56" xfId="0" applyFont="1" applyFill="1" applyBorder="1" applyAlignment="1">
      <alignment vertical="center"/>
    </xf>
    <xf numFmtId="4" fontId="25" fillId="0" borderId="76" xfId="0" applyNumberFormat="1" applyFont="1" applyFill="1" applyBorder="1" applyAlignment="1">
      <alignment vertical="center"/>
    </xf>
    <xf numFmtId="0" fontId="25" fillId="0" borderId="100" xfId="68" applyFont="1" applyFill="1" applyBorder="1" applyAlignment="1">
      <alignment horizontal="center" vertical="center" wrapText="1"/>
    </xf>
    <xf numFmtId="0" fontId="25" fillId="0" borderId="0" xfId="68" applyFont="1" applyFill="1" applyBorder="1" applyAlignment="1">
      <alignment horizontal="center" vertical="center"/>
    </xf>
    <xf numFmtId="4" fontId="25" fillId="0" borderId="43" xfId="68" applyNumberFormat="1" applyFont="1" applyFill="1" applyBorder="1" applyAlignment="1">
      <alignment horizontal="center" vertical="center" wrapText="1"/>
    </xf>
    <xf numFmtId="4" fontId="25" fillId="0" borderId="42" xfId="68" applyNumberFormat="1" applyFont="1" applyFill="1" applyBorder="1" applyAlignment="1">
      <alignment horizontal="center" vertical="center" wrapText="1"/>
    </xf>
    <xf numFmtId="0" fontId="32" fillId="0" borderId="23" xfId="68" applyFont="1" applyBorder="1" applyAlignment="1">
      <alignment vertical="center"/>
    </xf>
    <xf numFmtId="4" fontId="40" fillId="0" borderId="0" xfId="0" applyNumberFormat="1" applyFont="1" applyAlignment="1">
      <alignment vertical="center" wrapText="1"/>
    </xf>
    <xf numFmtId="49" fontId="25" fillId="0" borderId="10" xfId="68" applyNumberFormat="1" applyFont="1" applyFill="1" applyBorder="1" applyAlignment="1">
      <alignment horizontal="center" vertical="center"/>
    </xf>
    <xf numFmtId="49" fontId="25" fillId="0" borderId="21" xfId="68" applyNumberFormat="1" applyFont="1" applyFill="1" applyBorder="1" applyAlignment="1">
      <alignment horizontal="center" vertical="center"/>
    </xf>
    <xf numFmtId="0" fontId="25" fillId="0" borderId="25" xfId="68" applyFont="1" applyBorder="1" applyAlignment="1">
      <alignment vertical="center" wrapText="1"/>
    </xf>
    <xf numFmtId="49" fontId="25" fillId="0" borderId="49" xfId="68" applyNumberFormat="1" applyFont="1" applyFill="1" applyBorder="1" applyAlignment="1">
      <alignment horizontal="center" vertical="center"/>
    </xf>
    <xf numFmtId="0" fontId="25" fillId="0" borderId="34" xfId="68" applyFont="1" applyBorder="1" applyAlignment="1">
      <alignment vertical="center" wrapText="1"/>
    </xf>
    <xf numFmtId="0" fontId="25" fillId="0" borderId="55" xfId="0" applyFont="1" applyBorder="1" applyAlignment="1">
      <alignment horizontal="center" vertical="center"/>
    </xf>
    <xf numFmtId="4" fontId="25" fillId="59" borderId="43" xfId="0" applyNumberFormat="1" applyFont="1" applyFill="1" applyBorder="1" applyAlignment="1">
      <alignment vertical="center"/>
    </xf>
    <xf numFmtId="4" fontId="25" fillId="60" borderId="43" xfId="0" applyNumberFormat="1" applyFont="1" applyFill="1" applyBorder="1" applyAlignment="1">
      <alignment vertical="center"/>
    </xf>
    <xf numFmtId="4" fontId="25" fillId="59" borderId="68" xfId="0" applyNumberFormat="1" applyFont="1" applyFill="1" applyBorder="1" applyAlignment="1">
      <alignment vertical="center" wrapText="1"/>
    </xf>
    <xf numFmtId="0" fontId="9" fillId="0" borderId="0" xfId="67" applyAlignment="1">
      <alignment horizontal="right"/>
    </xf>
    <xf numFmtId="4" fontId="62" fillId="0" borderId="19" xfId="0" applyNumberFormat="1" applyFont="1" applyFill="1" applyBorder="1" applyAlignment="1">
      <alignment vertical="center" wrapText="1"/>
    </xf>
    <xf numFmtId="0" fontId="62" fillId="0" borderId="29" xfId="68" applyFont="1" applyBorder="1" applyAlignment="1">
      <alignment horizontal="center" vertical="center" wrapText="1"/>
    </xf>
    <xf numFmtId="0" fontId="62" fillId="0" borderId="30" xfId="68" applyFont="1" applyBorder="1" applyAlignment="1">
      <alignment horizontal="center" vertical="center" wrapText="1"/>
    </xf>
    <xf numFmtId="0" fontId="62" fillId="0" borderId="35" xfId="68" applyFont="1" applyFill="1" applyBorder="1" applyAlignment="1">
      <alignment horizontal="center" vertical="center" wrapText="1"/>
    </xf>
    <xf numFmtId="0" fontId="62" fillId="0" borderId="16" xfId="0" applyFont="1" applyBorder="1" applyAlignment="1">
      <alignment horizontal="center" vertical="center"/>
    </xf>
    <xf numFmtId="0" fontId="25" fillId="0" borderId="34" xfId="68" applyFont="1" applyBorder="1" applyAlignment="1">
      <alignment vertical="center"/>
    </xf>
    <xf numFmtId="0" fontId="25" fillId="0" borderId="37" xfId="68" applyFont="1" applyBorder="1" applyAlignment="1">
      <alignment horizontal="center" vertical="center"/>
    </xf>
    <xf numFmtId="0" fontId="25" fillId="0" borderId="120" xfId="68" applyFont="1" applyFill="1" applyBorder="1" applyAlignment="1">
      <alignment horizontal="center" vertical="center" wrapText="1"/>
    </xf>
    <xf numFmtId="4" fontId="25" fillId="59" borderId="104" xfId="0" applyNumberFormat="1" applyFont="1" applyFill="1" applyBorder="1" applyAlignment="1">
      <alignment vertical="center"/>
    </xf>
    <xf numFmtId="4" fontId="25" fillId="60" borderId="104" xfId="0" applyNumberFormat="1" applyFont="1" applyFill="1" applyBorder="1" applyAlignment="1">
      <alignment vertical="center"/>
    </xf>
    <xf numFmtId="49" fontId="25" fillId="0" borderId="73" xfId="68" applyNumberFormat="1" applyFont="1" applyBorder="1" applyAlignment="1">
      <alignment horizontal="center" vertical="center"/>
    </xf>
    <xf numFmtId="0" fontId="25" fillId="0" borderId="100" xfId="68" applyFont="1" applyBorder="1" applyAlignment="1">
      <alignment horizontal="center" vertical="center"/>
    </xf>
    <xf numFmtId="49" fontId="25" fillId="0" borderId="121" xfId="68" applyNumberFormat="1" applyFont="1" applyBorder="1" applyAlignment="1">
      <alignment horizontal="center" vertical="center"/>
    </xf>
    <xf numFmtId="0" fontId="25" fillId="0" borderId="51" xfId="68" applyFont="1" applyBorder="1" applyAlignment="1">
      <alignment horizontal="center" vertical="center"/>
    </xf>
    <xf numFmtId="2" fontId="25" fillId="0" borderId="56" xfId="68" applyNumberFormat="1" applyFont="1" applyBorder="1" applyAlignment="1">
      <alignment vertical="center"/>
    </xf>
    <xf numFmtId="0" fontId="25" fillId="0" borderId="50" xfId="68" applyNumberFormat="1" applyFont="1" applyBorder="1" applyAlignment="1">
      <alignment horizontal="center" vertical="center" wrapText="1"/>
    </xf>
    <xf numFmtId="0" fontId="25" fillId="0" borderId="36" xfId="68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vertical="center"/>
    </xf>
    <xf numFmtId="4" fontId="25" fillId="0" borderId="101" xfId="0" applyNumberFormat="1" applyFont="1" applyFill="1" applyBorder="1" applyAlignment="1">
      <alignment vertical="center"/>
    </xf>
    <xf numFmtId="0" fontId="61" fillId="0" borderId="0" xfId="57" applyFont="1" applyBorder="1" applyAlignment="1">
      <alignment vertical="center"/>
    </xf>
    <xf numFmtId="0" fontId="25" fillId="0" borderId="108" xfId="68" applyFont="1" applyBorder="1" applyAlignment="1">
      <alignment horizontal="center" vertical="center"/>
    </xf>
    <xf numFmtId="2" fontId="25" fillId="0" borderId="54" xfId="68" applyNumberFormat="1" applyFont="1" applyBorder="1" applyAlignment="1">
      <alignment vertical="center"/>
    </xf>
    <xf numFmtId="0" fontId="32" fillId="0" borderId="122" xfId="68" applyFont="1" applyBorder="1" applyAlignment="1">
      <alignment vertical="center"/>
    </xf>
    <xf numFmtId="0" fontId="25" fillId="0" borderId="102" xfId="68" applyFont="1" applyBorder="1" applyAlignment="1">
      <alignment vertical="center"/>
    </xf>
    <xf numFmtId="0" fontId="25" fillId="0" borderId="86" xfId="68" applyFont="1" applyBorder="1" applyAlignment="1">
      <alignment vertical="center"/>
    </xf>
    <xf numFmtId="0" fontId="32" fillId="0" borderId="74" xfId="68" applyFont="1" applyBorder="1" applyAlignment="1">
      <alignment vertical="center"/>
    </xf>
    <xf numFmtId="0" fontId="32" fillId="0" borderId="109" xfId="68" applyFont="1" applyBorder="1" applyAlignment="1">
      <alignment vertical="center"/>
    </xf>
    <xf numFmtId="0" fontId="25" fillId="0" borderId="102" xfId="68" applyFont="1" applyBorder="1" applyAlignment="1">
      <alignment vertical="center" wrapText="1"/>
    </xf>
    <xf numFmtId="0" fontId="25" fillId="0" borderId="74" xfId="68" applyFont="1" applyBorder="1" applyAlignment="1">
      <alignment vertical="center"/>
    </xf>
    <xf numFmtId="0" fontId="25" fillId="0" borderId="123" xfId="68" applyFont="1" applyBorder="1" applyAlignment="1">
      <alignment vertical="center"/>
    </xf>
    <xf numFmtId="0" fontId="25" fillId="0" borderId="99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vertical="center"/>
    </xf>
    <xf numFmtId="0" fontId="25" fillId="0" borderId="50" xfId="0" applyFont="1" applyFill="1" applyBorder="1" applyAlignment="1">
      <alignment horizontal="center" vertical="center"/>
    </xf>
    <xf numFmtId="0" fontId="25" fillId="0" borderId="22" xfId="68" applyFont="1" applyBorder="1" applyAlignment="1">
      <alignment horizontal="center" vertical="center"/>
    </xf>
    <xf numFmtId="0" fontId="25" fillId="0" borderId="34" xfId="68" applyFont="1" applyBorder="1" applyAlignment="1">
      <alignment horizontal="left" vertical="center" wrapText="1"/>
    </xf>
    <xf numFmtId="4" fontId="25" fillId="60" borderId="48" xfId="0" applyNumberFormat="1" applyFont="1" applyFill="1" applyBorder="1" applyAlignment="1">
      <alignment vertical="center"/>
    </xf>
    <xf numFmtId="4" fontId="25" fillId="0" borderId="53" xfId="0" applyNumberFormat="1" applyFont="1" applyFill="1" applyBorder="1" applyAlignment="1">
      <alignment vertical="center" wrapText="1"/>
    </xf>
    <xf numFmtId="4" fontId="25" fillId="0" borderId="24" xfId="68" applyNumberFormat="1" applyFont="1" applyFill="1" applyBorder="1" applyAlignment="1">
      <alignment horizontal="right" vertical="center" wrapText="1"/>
    </xf>
    <xf numFmtId="4" fontId="25" fillId="0" borderId="46" xfId="0" applyNumberFormat="1" applyFont="1" applyFill="1" applyBorder="1" applyAlignment="1">
      <alignment horizontal="center" vertical="center"/>
    </xf>
    <xf numFmtId="4" fontId="28" fillId="0" borderId="35" xfId="70" applyNumberFormat="1" applyFont="1" applyFill="1" applyBorder="1" applyAlignment="1">
      <alignment horizontal="center" vertical="center" wrapText="1"/>
    </xf>
    <xf numFmtId="0" fontId="28" fillId="60" borderId="38" xfId="70" applyFont="1" applyFill="1" applyBorder="1" applyAlignment="1">
      <alignment horizontal="center" vertical="center" wrapText="1"/>
    </xf>
    <xf numFmtId="0" fontId="28" fillId="59" borderId="38" xfId="7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63" xfId="0" applyFont="1" applyFill="1" applyBorder="1" applyAlignment="1">
      <alignment horizontal="center" vertical="center" wrapText="1"/>
    </xf>
    <xf numFmtId="4" fontId="28" fillId="0" borderId="31" xfId="7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110" xfId="0" applyFont="1" applyFill="1" applyBorder="1" applyAlignment="1">
      <alignment horizontal="center" vertical="center" wrapText="1"/>
    </xf>
    <xf numFmtId="49" fontId="30" fillId="0" borderId="0" xfId="68" applyNumberFormat="1" applyFont="1" applyFill="1" applyAlignment="1">
      <alignment horizontal="center" vertical="center" wrapText="1"/>
    </xf>
    <xf numFmtId="4" fontId="25" fillId="60" borderId="38" xfId="0" applyNumberFormat="1" applyFont="1" applyFill="1" applyBorder="1" applyAlignment="1">
      <alignment vertical="center"/>
    </xf>
    <xf numFmtId="49" fontId="30" fillId="0" borderId="0" xfId="68" applyNumberFormat="1" applyFont="1" applyFill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79" xfId="0" applyFont="1" applyFill="1" applyBorder="1" applyAlignment="1">
      <alignment horizontal="center" vertical="center" wrapText="1"/>
    </xf>
    <xf numFmtId="0" fontId="29" fillId="0" borderId="26" xfId="68" applyFont="1" applyBorder="1" applyAlignment="1">
      <alignment horizontal="center" vertical="center"/>
    </xf>
    <xf numFmtId="0" fontId="28" fillId="60" borderId="38" xfId="70" applyFont="1" applyFill="1" applyBorder="1" applyAlignment="1">
      <alignment horizontal="center" vertical="center" wrapText="1"/>
    </xf>
    <xf numFmtId="0" fontId="28" fillId="59" borderId="38" xfId="70" applyFont="1" applyFill="1" applyBorder="1" applyAlignment="1">
      <alignment horizontal="center" vertical="center" wrapText="1"/>
    </xf>
    <xf numFmtId="49" fontId="28" fillId="0" borderId="63" xfId="0" applyNumberFormat="1" applyFont="1" applyFill="1" applyBorder="1" applyAlignment="1">
      <alignment horizontal="center" vertical="center" wrapText="1"/>
    </xf>
    <xf numFmtId="0" fontId="29" fillId="0" borderId="62" xfId="68" applyFont="1" applyBorder="1" applyAlignment="1">
      <alignment horizontal="center" vertical="center"/>
    </xf>
    <xf numFmtId="0" fontId="29" fillId="0" borderId="63" xfId="68" applyFont="1" applyBorder="1" applyAlignment="1">
      <alignment horizontal="center" vertical="center"/>
    </xf>
    <xf numFmtId="0" fontId="29" fillId="0" borderId="35" xfId="68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63" xfId="0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 wrapText="1"/>
    </xf>
    <xf numFmtId="4" fontId="28" fillId="0" borderId="35" xfId="7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 applyFill="1"/>
    <xf numFmtId="0" fontId="9" fillId="0" borderId="0" xfId="68"/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69" applyFont="1" applyBorder="1" applyAlignment="1">
      <alignment horizontal="center"/>
    </xf>
    <xf numFmtId="49" fontId="25" fillId="0" borderId="37" xfId="69" applyNumberFormat="1" applyFont="1" applyBorder="1" applyAlignment="1">
      <alignment horizontal="center"/>
    </xf>
    <xf numFmtId="0" fontId="25" fillId="0" borderId="12" xfId="69" applyFont="1" applyBorder="1"/>
    <xf numFmtId="4" fontId="25" fillId="60" borderId="48" xfId="66" applyNumberFormat="1" applyFont="1" applyFill="1" applyBorder="1"/>
    <xf numFmtId="4" fontId="25" fillId="0" borderId="0" xfId="66" applyNumberFormat="1" applyFont="1" applyFill="1" applyBorder="1"/>
    <xf numFmtId="0" fontId="35" fillId="0" borderId="0" xfId="0" applyFont="1" applyFill="1" applyAlignment="1">
      <alignment vertical="center"/>
    </xf>
    <xf numFmtId="49" fontId="32" fillId="0" borderId="37" xfId="69" applyNumberFormat="1" applyFont="1" applyBorder="1" applyAlignment="1">
      <alignment horizontal="center"/>
    </xf>
    <xf numFmtId="0" fontId="32" fillId="0" borderId="12" xfId="69" applyFont="1" applyBorder="1"/>
    <xf numFmtId="4" fontId="32" fillId="60" borderId="32" xfId="66" applyNumberFormat="1" applyFont="1" applyFill="1" applyBorder="1"/>
    <xf numFmtId="4" fontId="32" fillId="0" borderId="0" xfId="66" applyNumberFormat="1" applyFont="1" applyFill="1" applyBorder="1"/>
    <xf numFmtId="49" fontId="32" fillId="0" borderId="39" xfId="69" applyNumberFormat="1" applyFont="1" applyBorder="1" applyAlignment="1">
      <alignment horizontal="center"/>
    </xf>
    <xf numFmtId="0" fontId="32" fillId="0" borderId="40" xfId="69" applyFont="1" applyBorder="1"/>
    <xf numFmtId="4" fontId="32" fillId="60" borderId="42" xfId="66" applyNumberFormat="1" applyFont="1" applyFill="1" applyBorder="1"/>
    <xf numFmtId="0" fontId="26" fillId="0" borderId="0" xfId="68" applyFont="1" applyAlignment="1">
      <alignment horizontal="center"/>
    </xf>
    <xf numFmtId="0" fontId="26" fillId="0" borderId="0" xfId="68" applyFont="1" applyAlignment="1"/>
    <xf numFmtId="49" fontId="30" fillId="0" borderId="0" xfId="68" applyNumberFormat="1" applyFont="1" applyFill="1" applyAlignment="1">
      <alignment horizontal="left" vertical="center"/>
    </xf>
    <xf numFmtId="4" fontId="25" fillId="59" borderId="38" xfId="68" applyNumberFormat="1" applyFont="1" applyFill="1" applyBorder="1" applyAlignment="1">
      <alignment horizontal="right"/>
    </xf>
    <xf numFmtId="0" fontId="25" fillId="0" borderId="58" xfId="68" applyFont="1" applyFill="1" applyBorder="1" applyAlignment="1">
      <alignment horizontal="center"/>
    </xf>
    <xf numFmtId="49" fontId="25" fillId="0" borderId="53" xfId="68" applyNumberFormat="1" applyFont="1" applyFill="1" applyBorder="1" applyAlignment="1">
      <alignment horizontal="center"/>
    </xf>
    <xf numFmtId="0" fontId="25" fillId="0" borderId="53" xfId="68" applyFont="1" applyFill="1" applyBorder="1"/>
    <xf numFmtId="4" fontId="25" fillId="60" borderId="38" xfId="68" applyNumberFormat="1" applyFont="1" applyFill="1" applyBorder="1" applyAlignment="1">
      <alignment horizontal="right"/>
    </xf>
    <xf numFmtId="4" fontId="25" fillId="0" borderId="24" xfId="0" applyNumberFormat="1" applyFont="1" applyFill="1" applyBorder="1" applyAlignment="1">
      <alignment horizontal="center" vertical="center" wrapText="1"/>
    </xf>
    <xf numFmtId="4" fontId="25" fillId="59" borderId="32" xfId="68" applyNumberFormat="1" applyFont="1" applyFill="1" applyBorder="1" applyAlignment="1">
      <alignment horizontal="right"/>
    </xf>
    <xf numFmtId="0" fontId="25" fillId="0" borderId="10" xfId="68" applyFont="1" applyFill="1" applyBorder="1" applyAlignment="1">
      <alignment horizontal="center"/>
    </xf>
    <xf numFmtId="49" fontId="25" fillId="0" borderId="13" xfId="68" applyNumberFormat="1" applyFont="1" applyFill="1" applyBorder="1" applyAlignment="1">
      <alignment horizontal="center"/>
    </xf>
    <xf numFmtId="0" fontId="25" fillId="0" borderId="13" xfId="68" applyFont="1" applyFill="1" applyBorder="1"/>
    <xf numFmtId="4" fontId="25" fillId="60" borderId="32" xfId="68" applyNumberFormat="1" applyFont="1" applyFill="1" applyBorder="1" applyAlignment="1">
      <alignment horizontal="right"/>
    </xf>
    <xf numFmtId="4" fontId="25" fillId="59" borderId="48" xfId="68" applyNumberFormat="1" applyFont="1" applyFill="1" applyBorder="1" applyAlignment="1">
      <alignment horizontal="right" vertical="center" wrapText="1"/>
    </xf>
    <xf numFmtId="0" fontId="25" fillId="0" borderId="21" xfId="68" applyFont="1" applyFill="1" applyBorder="1" applyAlignment="1">
      <alignment horizontal="center" vertical="center" wrapText="1"/>
    </xf>
    <xf numFmtId="49" fontId="25" fillId="0" borderId="15" xfId="68" applyNumberFormat="1" applyFont="1" applyFill="1" applyBorder="1" applyAlignment="1">
      <alignment horizontal="center" vertical="center" wrapText="1"/>
    </xf>
    <xf numFmtId="0" fontId="25" fillId="0" borderId="15" xfId="68" applyFont="1" applyFill="1" applyBorder="1" applyAlignment="1">
      <alignment vertical="center" wrapText="1"/>
    </xf>
    <xf numFmtId="4" fontId="25" fillId="60" borderId="48" xfId="68" applyNumberFormat="1" applyFont="1" applyFill="1" applyBorder="1" applyAlignment="1">
      <alignment horizontal="right" vertical="center" wrapText="1"/>
    </xf>
    <xf numFmtId="4" fontId="25" fillId="0" borderId="25" xfId="68" applyNumberFormat="1" applyFont="1" applyFill="1" applyBorder="1" applyAlignment="1">
      <alignment horizontal="center" vertical="center" wrapText="1"/>
    </xf>
    <xf numFmtId="4" fontId="25" fillId="59" borderId="48" xfId="68" applyNumberFormat="1" applyFont="1" applyFill="1" applyBorder="1" applyAlignment="1">
      <alignment horizontal="right"/>
    </xf>
    <xf numFmtId="49" fontId="25" fillId="0" borderId="15" xfId="68" applyNumberFormat="1" applyFont="1" applyFill="1" applyBorder="1" applyAlignment="1">
      <alignment horizontal="center"/>
    </xf>
    <xf numFmtId="0" fontId="25" fillId="0" borderId="15" xfId="68" applyFont="1" applyFill="1" applyBorder="1"/>
    <xf numFmtId="4" fontId="25" fillId="60" borderId="48" xfId="68" applyNumberFormat="1" applyFont="1" applyFill="1" applyBorder="1" applyAlignment="1">
      <alignment horizontal="right"/>
    </xf>
    <xf numFmtId="4" fontId="25" fillId="59" borderId="42" xfId="68" applyNumberFormat="1" applyFont="1" applyFill="1" applyBorder="1" applyAlignment="1">
      <alignment horizontal="right" vertical="center" wrapText="1"/>
    </xf>
    <xf numFmtId="0" fontId="25" fillId="0" borderId="49" xfId="68" applyFont="1" applyFill="1" applyBorder="1" applyAlignment="1">
      <alignment horizontal="center" vertical="center" wrapText="1"/>
    </xf>
    <xf numFmtId="49" fontId="25" fillId="0" borderId="56" xfId="68" applyNumberFormat="1" applyFont="1" applyFill="1" applyBorder="1" applyAlignment="1">
      <alignment horizontal="center" vertical="center" wrapText="1"/>
    </xf>
    <xf numFmtId="0" fontId="25" fillId="0" borderId="56" xfId="68" applyFont="1" applyFill="1" applyBorder="1" applyAlignment="1">
      <alignment vertical="center" wrapText="1"/>
    </xf>
    <xf numFmtId="4" fontId="25" fillId="60" borderId="42" xfId="68" applyNumberFormat="1" applyFont="1" applyFill="1" applyBorder="1" applyAlignment="1">
      <alignment horizontal="right" vertical="center" wrapText="1"/>
    </xf>
    <xf numFmtId="4" fontId="25" fillId="0" borderId="34" xfId="68" applyNumberFormat="1" applyFont="1" applyFill="1" applyBorder="1" applyAlignment="1">
      <alignment horizontal="center" vertical="center" wrapText="1"/>
    </xf>
    <xf numFmtId="49" fontId="30" fillId="0" borderId="0" xfId="68" applyNumberFormat="1" applyFont="1" applyFill="1" applyAlignment="1">
      <alignment horizontal="center" vertical="center"/>
    </xf>
    <xf numFmtId="0" fontId="62" fillId="0" borderId="41" xfId="0" applyFont="1" applyBorder="1" applyAlignment="1">
      <alignment horizontal="center" vertical="center"/>
    </xf>
    <xf numFmtId="4" fontId="32" fillId="59" borderId="48" xfId="0" applyNumberFormat="1" applyFont="1" applyFill="1" applyBorder="1"/>
    <xf numFmtId="0" fontId="32" fillId="0" borderId="94" xfId="68" applyFont="1" applyBorder="1" applyAlignment="1">
      <alignment horizontal="center"/>
    </xf>
    <xf numFmtId="0" fontId="32" fillId="0" borderId="17" xfId="68" applyFont="1" applyBorder="1" applyAlignment="1">
      <alignment horizontal="center"/>
    </xf>
    <xf numFmtId="0" fontId="32" fillId="0" borderId="18" xfId="68" applyFont="1" applyBorder="1" applyAlignment="1">
      <alignment horizontal="left"/>
    </xf>
    <xf numFmtId="4" fontId="32" fillId="60" borderId="48" xfId="0" applyNumberFormat="1" applyFont="1" applyFill="1" applyBorder="1"/>
    <xf numFmtId="4" fontId="25" fillId="59" borderId="42" xfId="0" applyNumberFormat="1" applyFont="1" applyFill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0" borderId="56" xfId="68" applyFont="1" applyBorder="1" applyAlignment="1">
      <alignment vertical="center" wrapText="1"/>
    </xf>
    <xf numFmtId="4" fontId="25" fillId="60" borderId="42" xfId="0" applyNumberFormat="1" applyFont="1" applyFill="1" applyBorder="1"/>
    <xf numFmtId="4" fontId="25" fillId="0" borderId="76" xfId="0" applyNumberFormat="1" applyFont="1" applyBorder="1"/>
    <xf numFmtId="0" fontId="25" fillId="0" borderId="0" xfId="66" applyFont="1" applyFill="1" applyBorder="1" applyAlignment="1">
      <alignment horizontal="center" vertical="center"/>
    </xf>
    <xf numFmtId="49" fontId="25" fillId="0" borderId="0" xfId="69" applyNumberFormat="1" applyFont="1" applyFill="1" applyBorder="1" applyAlignment="1">
      <alignment horizontal="center" vertical="center"/>
    </xf>
    <xf numFmtId="0" fontId="25" fillId="0" borderId="0" xfId="105" applyFont="1" applyFill="1" applyBorder="1" applyAlignment="1">
      <alignment vertical="center" wrapText="1"/>
    </xf>
    <xf numFmtId="4" fontId="60" fillId="59" borderId="38" xfId="105" applyNumberFormat="1" applyFont="1" applyFill="1" applyBorder="1" applyAlignment="1">
      <alignment vertical="center" wrapText="1"/>
    </xf>
    <xf numFmtId="0" fontId="25" fillId="0" borderId="58" xfId="68" applyFont="1" applyFill="1" applyBorder="1" applyAlignment="1">
      <alignment horizontal="center" vertical="center" wrapText="1"/>
    </xf>
    <xf numFmtId="1" fontId="25" fillId="0" borderId="124" xfId="0" applyNumberFormat="1" applyFont="1" applyFill="1" applyBorder="1" applyAlignment="1">
      <alignment horizontal="center" vertical="center" wrapText="1"/>
    </xf>
    <xf numFmtId="0" fontId="25" fillId="0" borderId="24" xfId="68" applyFont="1" applyFill="1" applyBorder="1" applyAlignment="1">
      <alignment vertical="center" wrapText="1"/>
    </xf>
    <xf numFmtId="4" fontId="60" fillId="60" borderId="38" xfId="105" applyNumberFormat="1" applyFont="1" applyFill="1" applyBorder="1" applyAlignment="1">
      <alignment vertical="center" wrapText="1"/>
    </xf>
    <xf numFmtId="0" fontId="25" fillId="0" borderId="24" xfId="0" applyFont="1" applyFill="1" applyBorder="1" applyAlignment="1">
      <alignment horizontal="left" vertical="center" wrapText="1"/>
    </xf>
    <xf numFmtId="0" fontId="3" fillId="0" borderId="0" xfId="106"/>
    <xf numFmtId="4" fontId="59" fillId="59" borderId="32" xfId="0" applyNumberFormat="1" applyFont="1" applyFill="1" applyBorder="1" applyAlignment="1">
      <alignment vertical="center" wrapText="1"/>
    </xf>
    <xf numFmtId="0" fontId="25" fillId="0" borderId="10" xfId="68" applyFont="1" applyFill="1" applyBorder="1" applyAlignment="1">
      <alignment horizontal="center" vertical="center" wrapText="1"/>
    </xf>
    <xf numFmtId="1" fontId="25" fillId="0" borderId="11" xfId="0" applyNumberFormat="1" applyFont="1" applyFill="1" applyBorder="1" applyAlignment="1">
      <alignment horizontal="center" vertical="center" wrapText="1"/>
    </xf>
    <xf numFmtId="4" fontId="59" fillId="60" borderId="32" xfId="0" applyNumberFormat="1" applyFont="1" applyFill="1" applyBorder="1" applyAlignment="1">
      <alignment vertical="center" wrapText="1"/>
    </xf>
    <xf numFmtId="4" fontId="25" fillId="0" borderId="32" xfId="0" applyNumberFormat="1" applyFont="1" applyFill="1" applyBorder="1" applyAlignment="1">
      <alignment vertical="center" wrapText="1"/>
    </xf>
    <xf numFmtId="0" fontId="65" fillId="0" borderId="0" xfId="106" applyFont="1"/>
    <xf numFmtId="4" fontId="65" fillId="0" borderId="0" xfId="106" applyNumberFormat="1" applyFont="1"/>
    <xf numFmtId="4" fontId="60" fillId="60" borderId="32" xfId="0" applyNumberFormat="1" applyFont="1" applyFill="1" applyBorder="1" applyAlignment="1">
      <alignment vertical="center" wrapText="1"/>
    </xf>
    <xf numFmtId="0" fontId="25" fillId="0" borderId="23" xfId="0" applyFont="1" applyFill="1" applyBorder="1" applyAlignment="1">
      <alignment horizontal="left" vertical="center" wrapText="1"/>
    </xf>
    <xf numFmtId="4" fontId="25" fillId="59" borderId="32" xfId="0" applyNumberFormat="1" applyFont="1" applyFill="1" applyBorder="1" applyAlignment="1">
      <alignment vertical="center" wrapText="1"/>
    </xf>
    <xf numFmtId="4" fontId="25" fillId="0" borderId="48" xfId="0" applyNumberFormat="1" applyFont="1" applyFill="1" applyBorder="1" applyAlignment="1">
      <alignment vertical="center" wrapText="1"/>
    </xf>
    <xf numFmtId="1" fontId="25" fillId="0" borderId="14" xfId="0" applyNumberFormat="1" applyFont="1" applyFill="1" applyBorder="1" applyAlignment="1">
      <alignment horizontal="center" vertical="center" wrapText="1"/>
    </xf>
    <xf numFmtId="0" fontId="25" fillId="0" borderId="11" xfId="68" applyFont="1" applyFill="1" applyBorder="1" applyAlignment="1">
      <alignment vertical="center" wrapText="1"/>
    </xf>
    <xf numFmtId="4" fontId="60" fillId="60" borderId="48" xfId="0" applyNumberFormat="1" applyFont="1" applyFill="1" applyBorder="1" applyAlignment="1">
      <alignment vertical="center" wrapText="1"/>
    </xf>
    <xf numFmtId="0" fontId="25" fillId="0" borderId="125" xfId="0" applyFont="1" applyFill="1" applyBorder="1" applyAlignment="1">
      <alignment vertical="center" wrapText="1"/>
    </xf>
    <xf numFmtId="0" fontId="66" fillId="0" borderId="0" xfId="106" applyFont="1"/>
    <xf numFmtId="4" fontId="66" fillId="0" borderId="0" xfId="106" applyNumberFormat="1" applyFont="1"/>
    <xf numFmtId="0" fontId="25" fillId="0" borderId="11" xfId="106" applyFont="1" applyFill="1" applyBorder="1" applyAlignment="1">
      <alignment horizontal="center" vertical="center"/>
    </xf>
    <xf numFmtId="0" fontId="61" fillId="0" borderId="11" xfId="106" applyFont="1" applyFill="1" applyBorder="1" applyAlignment="1">
      <alignment horizontal="center" vertical="center"/>
    </xf>
    <xf numFmtId="0" fontId="61" fillId="0" borderId="126" xfId="106" applyFont="1" applyFill="1" applyBorder="1" applyAlignment="1">
      <alignment horizontal="center" vertical="center"/>
    </xf>
    <xf numFmtId="0" fontId="25" fillId="0" borderId="65" xfId="68" applyFont="1" applyFill="1" applyBorder="1" applyAlignment="1">
      <alignment horizontal="center" vertical="center" wrapText="1"/>
    </xf>
    <xf numFmtId="0" fontId="61" fillId="0" borderId="14" xfId="106" applyFont="1" applyFill="1" applyBorder="1" applyAlignment="1">
      <alignment horizontal="center" vertical="center"/>
    </xf>
    <xf numFmtId="0" fontId="25" fillId="0" borderId="14" xfId="68" applyFont="1" applyFill="1" applyBorder="1" applyAlignment="1">
      <alignment vertical="center" wrapText="1"/>
    </xf>
    <xf numFmtId="0" fontId="25" fillId="0" borderId="68" xfId="68" applyFont="1" applyFill="1" applyBorder="1" applyAlignment="1">
      <alignment horizontal="center" vertical="center" wrapText="1"/>
    </xf>
    <xf numFmtId="0" fontId="61" fillId="0" borderId="50" xfId="106" applyFont="1" applyFill="1" applyBorder="1" applyAlignment="1">
      <alignment horizontal="center" vertical="center"/>
    </xf>
    <xf numFmtId="0" fontId="25" fillId="0" borderId="0" xfId="0" applyFont="1" applyFill="1" applyBorder="1"/>
    <xf numFmtId="4" fontId="67" fillId="0" borderId="16" xfId="0" applyNumberFormat="1" applyFont="1" applyFill="1" applyBorder="1" applyAlignment="1">
      <alignment horizontal="center" vertical="center" wrapText="1"/>
    </xf>
    <xf numFmtId="4" fontId="38" fillId="0" borderId="41" xfId="0" applyNumberFormat="1" applyFont="1" applyFill="1" applyBorder="1" applyAlignment="1">
      <alignment horizontal="center" vertical="center" wrapText="1"/>
    </xf>
    <xf numFmtId="4" fontId="38" fillId="0" borderId="27" xfId="68" applyNumberFormat="1" applyFont="1" applyFill="1" applyBorder="1" applyAlignment="1">
      <alignment horizontal="center" vertical="center" wrapText="1"/>
    </xf>
    <xf numFmtId="0" fontId="25" fillId="0" borderId="55" xfId="68" applyFont="1" applyFill="1" applyBorder="1" applyAlignment="1">
      <alignment horizontal="center" vertical="center" wrapText="1"/>
    </xf>
    <xf numFmtId="0" fontId="25" fillId="0" borderId="11" xfId="68" applyFont="1" applyFill="1" applyBorder="1" applyAlignment="1">
      <alignment horizontal="left" vertical="center" wrapText="1"/>
    </xf>
    <xf numFmtId="4" fontId="60" fillId="60" borderId="32" xfId="105" applyNumberFormat="1" applyFont="1" applyFill="1" applyBorder="1" applyAlignment="1">
      <alignment vertical="center" wrapText="1"/>
    </xf>
    <xf numFmtId="0" fontId="25" fillId="0" borderId="14" xfId="68" applyFont="1" applyFill="1" applyBorder="1" applyAlignment="1">
      <alignment horizontal="left" vertical="center" wrapText="1"/>
    </xf>
    <xf numFmtId="4" fontId="25" fillId="0" borderId="125" xfId="0" applyNumberFormat="1" applyFont="1" applyFill="1" applyBorder="1" applyAlignment="1">
      <alignment vertical="center" wrapText="1"/>
    </xf>
    <xf numFmtId="4" fontId="25" fillId="0" borderId="59" xfId="105" applyNumberFormat="1" applyFont="1" applyFill="1" applyBorder="1" applyAlignment="1">
      <alignment vertical="center" wrapText="1"/>
    </xf>
    <xf numFmtId="4" fontId="25" fillId="0" borderId="76" xfId="0" applyNumberFormat="1" applyFont="1" applyFill="1" applyBorder="1" applyAlignment="1">
      <alignment vertical="center" wrapText="1"/>
    </xf>
    <xf numFmtId="4" fontId="25" fillId="0" borderId="47" xfId="0" applyNumberFormat="1" applyFont="1" applyFill="1" applyBorder="1" applyAlignment="1">
      <alignment vertical="center" wrapText="1"/>
    </xf>
    <xf numFmtId="0" fontId="68" fillId="0" borderId="11" xfId="107" applyFont="1" applyFill="1" applyBorder="1" applyAlignment="1">
      <alignment vertical="center" wrapText="1"/>
    </xf>
    <xf numFmtId="4" fontId="25" fillId="59" borderId="42" xfId="0" applyNumberFormat="1" applyFont="1" applyFill="1" applyBorder="1" applyAlignment="1">
      <alignment vertical="center" wrapText="1"/>
    </xf>
    <xf numFmtId="49" fontId="30" fillId="0" borderId="0" xfId="68" applyNumberFormat="1" applyFont="1" applyFill="1" applyBorder="1" applyAlignment="1">
      <alignment horizontal="left" vertical="center"/>
    </xf>
    <xf numFmtId="49" fontId="30" fillId="0" borderId="0" xfId="68" applyNumberFormat="1" applyFont="1" applyFill="1" applyBorder="1" applyAlignment="1">
      <alignment horizontal="center" vertical="center"/>
    </xf>
    <xf numFmtId="0" fontId="28" fillId="0" borderId="0" xfId="68" applyFont="1" applyFill="1" applyBorder="1" applyAlignment="1">
      <alignment horizontal="center" vertical="center" wrapText="1"/>
    </xf>
    <xf numFmtId="4" fontId="38" fillId="0" borderId="16" xfId="0" applyNumberFormat="1" applyFont="1" applyFill="1" applyBorder="1" applyAlignment="1">
      <alignment horizontal="center" vertical="center" wrapText="1"/>
    </xf>
    <xf numFmtId="4" fontId="25" fillId="59" borderId="65" xfId="0" applyNumberFormat="1" applyFont="1" applyFill="1" applyBorder="1" applyAlignment="1">
      <alignment vertical="center" wrapText="1"/>
    </xf>
    <xf numFmtId="0" fontId="68" fillId="0" borderId="23" xfId="107" applyFont="1" applyFill="1" applyBorder="1" applyAlignment="1">
      <alignment vertical="center" wrapText="1"/>
    </xf>
    <xf numFmtId="4" fontId="39" fillId="59" borderId="55" xfId="0" applyNumberFormat="1" applyFont="1" applyFill="1" applyBorder="1" applyAlignment="1">
      <alignment vertical="center" wrapText="1"/>
    </xf>
    <xf numFmtId="4" fontId="39" fillId="60" borderId="32" xfId="0" applyNumberFormat="1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center" wrapText="1"/>
    </xf>
    <xf numFmtId="4" fontId="64" fillId="59" borderId="55" xfId="0" applyNumberFormat="1" applyFont="1" applyFill="1" applyBorder="1" applyAlignment="1">
      <alignment vertical="center" wrapText="1"/>
    </xf>
    <xf numFmtId="4" fontId="60" fillId="59" borderId="55" xfId="0" applyNumberFormat="1" applyFont="1" applyFill="1" applyBorder="1" applyAlignment="1">
      <alignment vertical="center" wrapText="1"/>
    </xf>
    <xf numFmtId="4" fontId="25" fillId="0" borderId="23" xfId="0" applyNumberFormat="1" applyFont="1" applyFill="1" applyBorder="1" applyAlignment="1">
      <alignment vertical="center" wrapText="1"/>
    </xf>
    <xf numFmtId="4" fontId="59" fillId="59" borderId="55" xfId="0" applyNumberFormat="1" applyFont="1" applyFill="1" applyBorder="1" applyAlignment="1">
      <alignment vertical="center" wrapText="1"/>
    </xf>
    <xf numFmtId="0" fontId="25" fillId="0" borderId="23" xfId="68" applyFont="1" applyFill="1" applyBorder="1" applyAlignment="1">
      <alignment horizontal="left" vertical="center" wrapText="1"/>
    </xf>
    <xf numFmtId="4" fontId="25" fillId="0" borderId="59" xfId="0" applyNumberFormat="1" applyFont="1" applyFill="1" applyBorder="1" applyAlignment="1">
      <alignment horizontal="left" vertical="center" wrapText="1"/>
    </xf>
    <xf numFmtId="4" fontId="60" fillId="0" borderId="59" xfId="0" applyNumberFormat="1" applyFont="1" applyFill="1" applyBorder="1" applyAlignment="1">
      <alignment horizontal="left" vertical="center" wrapText="1"/>
    </xf>
    <xf numFmtId="4" fontId="60" fillId="59" borderId="65" xfId="0" applyNumberFormat="1" applyFont="1" applyFill="1" applyBorder="1" applyAlignment="1">
      <alignment vertical="center" wrapText="1"/>
    </xf>
    <xf numFmtId="0" fontId="25" fillId="0" borderId="25" xfId="68" applyFont="1" applyFill="1" applyBorder="1" applyAlignment="1">
      <alignment vertical="center" wrapText="1"/>
    </xf>
    <xf numFmtId="4" fontId="25" fillId="0" borderId="125" xfId="0" applyNumberFormat="1" applyFont="1" applyFill="1" applyBorder="1" applyAlignment="1">
      <alignment horizontal="left" vertical="center" wrapText="1"/>
    </xf>
    <xf numFmtId="4" fontId="28" fillId="59" borderId="55" xfId="0" applyNumberFormat="1" applyFont="1" applyFill="1" applyBorder="1" applyAlignment="1">
      <alignment vertical="center" wrapText="1"/>
    </xf>
    <xf numFmtId="0" fontId="25" fillId="0" borderId="0" xfId="0" applyFont="1" applyBorder="1"/>
    <xf numFmtId="4" fontId="59" fillId="59" borderId="65" xfId="0" applyNumberFormat="1" applyFont="1" applyFill="1" applyBorder="1" applyAlignment="1">
      <alignment vertical="center" wrapText="1"/>
    </xf>
    <xf numFmtId="4" fontId="39" fillId="59" borderId="65" xfId="0" applyNumberFormat="1" applyFont="1" applyFill="1" applyBorder="1" applyAlignment="1">
      <alignment vertical="center" wrapText="1"/>
    </xf>
    <xf numFmtId="4" fontId="64" fillId="60" borderId="48" xfId="0" applyNumberFormat="1" applyFont="1" applyFill="1" applyBorder="1" applyAlignment="1">
      <alignment vertical="center" wrapText="1"/>
    </xf>
    <xf numFmtId="0" fontId="25" fillId="0" borderId="128" xfId="68" applyFont="1" applyFill="1" applyBorder="1" applyAlignment="1">
      <alignment horizontal="center" vertical="center" wrapText="1"/>
    </xf>
    <xf numFmtId="4" fontId="64" fillId="60" borderId="32" xfId="105" applyNumberFormat="1" applyFont="1" applyFill="1" applyBorder="1" applyAlignment="1">
      <alignment vertical="center" wrapText="1"/>
    </xf>
    <xf numFmtId="4" fontId="59" fillId="59" borderId="48" xfId="0" applyNumberFormat="1" applyFont="1" applyFill="1" applyBorder="1" applyAlignment="1">
      <alignment vertical="center" wrapText="1"/>
    </xf>
    <xf numFmtId="0" fontId="25" fillId="0" borderId="129" xfId="68" applyFont="1" applyFill="1" applyBorder="1" applyAlignment="1">
      <alignment horizontal="center" vertical="center" wrapText="1"/>
    </xf>
    <xf numFmtId="0" fontId="68" fillId="0" borderId="15" xfId="107" applyFont="1" applyFill="1" applyBorder="1" applyAlignment="1">
      <alignment vertical="center" wrapText="1"/>
    </xf>
    <xf numFmtId="4" fontId="60" fillId="60" borderId="43" xfId="105" applyNumberFormat="1" applyFont="1" applyFill="1" applyBorder="1" applyAlignment="1">
      <alignment vertical="center" wrapText="1"/>
    </xf>
    <xf numFmtId="4" fontId="25" fillId="0" borderId="101" xfId="105" applyNumberFormat="1" applyFont="1" applyFill="1" applyBorder="1" applyAlignment="1">
      <alignment vertical="center" wrapText="1"/>
    </xf>
    <xf numFmtId="0" fontId="68" fillId="0" borderId="13" xfId="107" applyFont="1" applyFill="1" applyBorder="1" applyAlignment="1">
      <alignment vertical="center" wrapText="1"/>
    </xf>
    <xf numFmtId="4" fontId="60" fillId="59" borderId="48" xfId="0" applyNumberFormat="1" applyFont="1" applyFill="1" applyBorder="1" applyAlignment="1">
      <alignment vertical="center"/>
    </xf>
    <xf numFmtId="0" fontId="25" fillId="0" borderId="15" xfId="68" applyFont="1" applyFill="1" applyBorder="1" applyAlignment="1">
      <alignment horizontal="left" vertical="center" wrapText="1"/>
    </xf>
    <xf numFmtId="4" fontId="60" fillId="60" borderId="48" xfId="0" applyNumberFormat="1" applyFont="1" applyFill="1" applyBorder="1" applyAlignment="1">
      <alignment vertical="center"/>
    </xf>
    <xf numFmtId="4" fontId="59" fillId="59" borderId="32" xfId="0" applyNumberFormat="1" applyFont="1" applyFill="1" applyBorder="1" applyAlignment="1">
      <alignment vertical="center"/>
    </xf>
    <xf numFmtId="0" fontId="25" fillId="0" borderId="13" xfId="68" applyFont="1" applyFill="1" applyBorder="1" applyAlignment="1">
      <alignment horizontal="left" vertical="center" wrapText="1"/>
    </xf>
    <xf numFmtId="4" fontId="59" fillId="60" borderId="32" xfId="0" applyNumberFormat="1" applyFont="1" applyFill="1" applyBorder="1" applyAlignment="1">
      <alignment vertical="center"/>
    </xf>
    <xf numFmtId="0" fontId="59" fillId="0" borderId="59" xfId="0" applyFont="1" applyFill="1" applyBorder="1" applyAlignment="1">
      <alignment horizontal="center"/>
    </xf>
    <xf numFmtId="4" fontId="59" fillId="59" borderId="43" xfId="0" applyNumberFormat="1" applyFont="1" applyFill="1" applyBorder="1" applyAlignment="1">
      <alignment vertical="center"/>
    </xf>
    <xf numFmtId="0" fontId="25" fillId="0" borderId="15" xfId="107" applyFont="1" applyFill="1" applyBorder="1" applyAlignment="1">
      <alignment vertical="center" wrapText="1"/>
    </xf>
    <xf numFmtId="4" fontId="25" fillId="0" borderId="25" xfId="0" applyNumberFormat="1" applyFont="1" applyFill="1" applyBorder="1" applyAlignment="1">
      <alignment vertical="center" wrapText="1"/>
    </xf>
    <xf numFmtId="4" fontId="59" fillId="59" borderId="46" xfId="0" applyNumberFormat="1" applyFont="1" applyFill="1" applyBorder="1" applyAlignment="1">
      <alignment vertical="center"/>
    </xf>
    <xf numFmtId="0" fontId="25" fillId="0" borderId="13" xfId="107" applyFont="1" applyFill="1" applyBorder="1" applyAlignment="1">
      <alignment vertical="center" wrapText="1"/>
    </xf>
    <xf numFmtId="4" fontId="59" fillId="59" borderId="42" xfId="0" applyNumberFormat="1" applyFont="1" applyFill="1" applyBorder="1" applyAlignment="1">
      <alignment vertical="center"/>
    </xf>
    <xf numFmtId="0" fontId="25" fillId="0" borderId="56" xfId="107" applyFont="1" applyFill="1" applyBorder="1" applyAlignment="1">
      <alignment vertical="center" wrapText="1"/>
    </xf>
    <xf numFmtId="4" fontId="59" fillId="60" borderId="42" xfId="0" applyNumberFormat="1" applyFont="1" applyFill="1" applyBorder="1" applyAlignment="1">
      <alignment vertical="center"/>
    </xf>
    <xf numFmtId="4" fontId="25" fillId="0" borderId="34" xfId="0" applyNumberFormat="1" applyFont="1" applyFill="1" applyBorder="1" applyAlignment="1">
      <alignment vertical="center" wrapText="1"/>
    </xf>
    <xf numFmtId="0" fontId="25" fillId="0" borderId="0" xfId="68" applyFont="1" applyFill="1" applyBorder="1" applyAlignment="1">
      <alignment horizontal="center" vertical="center" wrapText="1"/>
    </xf>
    <xf numFmtId="1" fontId="39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Alignment="1"/>
    <xf numFmtId="4" fontId="59" fillId="0" borderId="0" xfId="0" applyNumberFormat="1" applyFont="1" applyFill="1" applyBorder="1" applyAlignment="1">
      <alignment vertical="center" wrapText="1"/>
    </xf>
    <xf numFmtId="49" fontId="64" fillId="0" borderId="0" xfId="69" applyNumberFormat="1" applyFont="1" applyFill="1" applyBorder="1" applyAlignment="1">
      <alignment horizontal="center" vertical="center"/>
    </xf>
    <xf numFmtId="4" fontId="64" fillId="0" borderId="0" xfId="105" applyNumberFormat="1" applyFont="1" applyFill="1" applyBorder="1" applyAlignment="1">
      <alignment vertical="center" wrapText="1"/>
    </xf>
    <xf numFmtId="4" fontId="25" fillId="0" borderId="0" xfId="105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68" applyFont="1" applyBorder="1" applyAlignment="1">
      <alignment vertical="center" wrapText="1"/>
    </xf>
    <xf numFmtId="0" fontId="33" fillId="0" borderId="0" xfId="67" applyFont="1" applyFill="1" applyAlignment="1">
      <alignment vertical="top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center" vertical="top"/>
    </xf>
    <xf numFmtId="0" fontId="25" fillId="0" borderId="0" xfId="0" applyFont="1" applyFill="1" applyAlignment="1">
      <alignment vertical="top"/>
    </xf>
    <xf numFmtId="0" fontId="25" fillId="0" borderId="0" xfId="0" applyFont="1" applyFill="1" applyAlignment="1">
      <alignment horizontal="center" vertical="top"/>
    </xf>
    <xf numFmtId="49" fontId="27" fillId="0" borderId="0" xfId="68" applyNumberFormat="1" applyFont="1" applyFill="1" applyBorder="1" applyAlignment="1">
      <alignment vertical="top"/>
    </xf>
    <xf numFmtId="0" fontId="9" fillId="0" borderId="0" xfId="68" applyAlignment="1">
      <alignment vertical="top"/>
    </xf>
    <xf numFmtId="49" fontId="27" fillId="0" borderId="0" xfId="68" applyNumberFormat="1" applyFont="1" applyFill="1" applyBorder="1" applyAlignment="1">
      <alignment horizontal="center" vertical="top"/>
    </xf>
    <xf numFmtId="0" fontId="9" fillId="0" borderId="0" xfId="68" applyAlignment="1">
      <alignment vertical="top" wrapText="1"/>
    </xf>
    <xf numFmtId="49" fontId="30" fillId="0" borderId="0" xfId="68" applyNumberFormat="1" applyFont="1" applyFill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8" fillId="0" borderId="0" xfId="68" applyFont="1" applyAlignment="1">
      <alignment horizontal="right" vertical="top" wrapText="1"/>
    </xf>
    <xf numFmtId="0" fontId="28" fillId="0" borderId="0" xfId="68" applyFont="1" applyFill="1" applyAlignment="1">
      <alignment horizontal="right" vertical="top" wrapText="1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28" fillId="0" borderId="0" xfId="70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38" fillId="0" borderId="0" xfId="68" applyFont="1" applyFill="1" applyBorder="1" applyAlignment="1">
      <alignment horizontal="center" vertical="top" wrapText="1"/>
    </xf>
    <xf numFmtId="0" fontId="38" fillId="0" borderId="19" xfId="68" applyFont="1" applyFill="1" applyBorder="1" applyAlignment="1">
      <alignment horizontal="center" vertical="top" wrapText="1"/>
    </xf>
    <xf numFmtId="0" fontId="38" fillId="0" borderId="27" xfId="68" applyFont="1" applyFill="1" applyBorder="1" applyAlignment="1">
      <alignment horizontal="center" vertical="top" wrapText="1"/>
    </xf>
    <xf numFmtId="4" fontId="38" fillId="0" borderId="16" xfId="68" applyNumberFormat="1" applyFont="1" applyFill="1" applyBorder="1" applyAlignment="1">
      <alignment vertical="top" wrapText="1"/>
    </xf>
    <xf numFmtId="4" fontId="38" fillId="0" borderId="0" xfId="68" applyNumberFormat="1" applyFont="1" applyFill="1" applyBorder="1" applyAlignment="1">
      <alignment vertical="top" wrapText="1"/>
    </xf>
    <xf numFmtId="0" fontId="35" fillId="0" borderId="0" xfId="0" applyFont="1" applyFill="1" applyAlignment="1">
      <alignment vertical="top" wrapText="1"/>
    </xf>
    <xf numFmtId="0" fontId="25" fillId="0" borderId="0" xfId="69" applyFont="1" applyBorder="1" applyAlignment="1">
      <alignment horizontal="center" vertical="top"/>
    </xf>
    <xf numFmtId="49" fontId="25" fillId="0" borderId="36" xfId="69" applyNumberFormat="1" applyFont="1" applyBorder="1" applyAlignment="1">
      <alignment horizontal="center" vertical="top"/>
    </xf>
    <xf numFmtId="0" fontId="25" fillId="0" borderId="20" xfId="69" applyFont="1" applyBorder="1" applyAlignment="1">
      <alignment vertical="top"/>
    </xf>
    <xf numFmtId="4" fontId="25" fillId="60" borderId="43" xfId="66" applyNumberFormat="1" applyFont="1" applyFill="1" applyBorder="1" applyAlignment="1">
      <alignment vertical="top"/>
    </xf>
    <xf numFmtId="4" fontId="25" fillId="0" borderId="0" xfId="66" applyNumberFormat="1" applyFont="1" applyFill="1" applyBorder="1" applyAlignment="1">
      <alignment vertical="top"/>
    </xf>
    <xf numFmtId="4" fontId="39" fillId="0" borderId="0" xfId="0" applyNumberFormat="1" applyFont="1" applyFill="1" applyAlignment="1">
      <alignment vertical="top" wrapText="1"/>
    </xf>
    <xf numFmtId="49" fontId="25" fillId="0" borderId="37" xfId="69" applyNumberFormat="1" applyFont="1" applyBorder="1" applyAlignment="1">
      <alignment horizontal="center" vertical="top"/>
    </xf>
    <xf numFmtId="0" fontId="25" fillId="0" borderId="12" xfId="69" applyFont="1" applyBorder="1" applyAlignment="1">
      <alignment vertical="top"/>
    </xf>
    <xf numFmtId="4" fontId="25" fillId="60" borderId="32" xfId="66" applyNumberFormat="1" applyFont="1" applyFill="1" applyBorder="1" applyAlignment="1">
      <alignment vertical="top"/>
    </xf>
    <xf numFmtId="4" fontId="25" fillId="60" borderId="48" xfId="66" applyNumberFormat="1" applyFont="1" applyFill="1" applyBorder="1" applyAlignment="1">
      <alignment vertical="top"/>
    </xf>
    <xf numFmtId="49" fontId="32" fillId="0" borderId="37" xfId="69" applyNumberFormat="1" applyFont="1" applyBorder="1" applyAlignment="1">
      <alignment horizontal="center" vertical="top"/>
    </xf>
    <xf numFmtId="0" fontId="32" fillId="0" borderId="12" xfId="69" applyFont="1" applyBorder="1" applyAlignment="1">
      <alignment vertical="top"/>
    </xf>
    <xf numFmtId="4" fontId="32" fillId="60" borderId="32" xfId="66" applyNumberFormat="1" applyFont="1" applyFill="1" applyBorder="1" applyAlignment="1">
      <alignment vertical="top"/>
    </xf>
    <xf numFmtId="4" fontId="32" fillId="0" borderId="0" xfId="66" applyNumberFormat="1" applyFont="1" applyFill="1" applyBorder="1" applyAlignment="1">
      <alignment vertical="top"/>
    </xf>
    <xf numFmtId="49" fontId="32" fillId="0" borderId="39" xfId="69" applyNumberFormat="1" applyFont="1" applyBorder="1" applyAlignment="1">
      <alignment horizontal="center" vertical="top"/>
    </xf>
    <xf numFmtId="0" fontId="32" fillId="0" borderId="40" xfId="69" applyFont="1" applyBorder="1" applyAlignment="1">
      <alignment vertical="top"/>
    </xf>
    <xf numFmtId="4" fontId="32" fillId="60" borderId="42" xfId="66" applyNumberFormat="1" applyFont="1" applyFill="1" applyBorder="1" applyAlignment="1">
      <alignment vertical="top"/>
    </xf>
    <xf numFmtId="4" fontId="60" fillId="0" borderId="0" xfId="0" applyNumberFormat="1" applyFont="1" applyFill="1" applyAlignment="1">
      <alignment vertical="top" wrapText="1"/>
    </xf>
    <xf numFmtId="0" fontId="26" fillId="0" borderId="0" xfId="68" applyFont="1" applyAlignment="1">
      <alignment horizontal="center" vertical="top"/>
    </xf>
    <xf numFmtId="0" fontId="26" fillId="0" borderId="0" xfId="68" applyFont="1" applyAlignment="1">
      <alignment vertical="top"/>
    </xf>
    <xf numFmtId="0" fontId="26" fillId="0" borderId="0" xfId="68" applyFont="1" applyFill="1" applyAlignment="1">
      <alignment vertical="top"/>
    </xf>
    <xf numFmtId="0" fontId="9" fillId="0" borderId="0" xfId="68" applyFill="1" applyAlignment="1">
      <alignment horizontal="center" vertical="top"/>
    </xf>
    <xf numFmtId="4" fontId="72" fillId="0" borderId="0" xfId="68" applyNumberFormat="1" applyFont="1" applyFill="1" applyAlignment="1">
      <alignment vertical="top"/>
    </xf>
    <xf numFmtId="4" fontId="25" fillId="0" borderId="0" xfId="0" applyNumberFormat="1" applyFont="1" applyAlignment="1">
      <alignment horizontal="center" vertical="top"/>
    </xf>
    <xf numFmtId="49" fontId="30" fillId="0" borderId="0" xfId="68" applyNumberFormat="1" applyFont="1" applyFill="1" applyAlignment="1">
      <alignment horizontal="left" vertical="top"/>
    </xf>
    <xf numFmtId="49" fontId="30" fillId="0" borderId="0" xfId="68" applyNumberFormat="1" applyFont="1" applyFill="1" applyAlignment="1">
      <alignment vertical="top"/>
    </xf>
    <xf numFmtId="0" fontId="25" fillId="0" borderId="0" xfId="0" applyFont="1" applyAlignment="1">
      <alignment horizontal="center" vertical="top" wrapText="1"/>
    </xf>
    <xf numFmtId="0" fontId="38" fillId="0" borderId="130" xfId="68" applyFont="1" applyBorder="1" applyAlignment="1">
      <alignment horizontal="center" vertical="top" wrapText="1"/>
    </xf>
    <xf numFmtId="0" fontId="38" fillId="0" borderId="131" xfId="68" applyFont="1" applyBorder="1" applyAlignment="1">
      <alignment horizontal="center" vertical="top" wrapText="1"/>
    </xf>
    <xf numFmtId="0" fontId="62" fillId="0" borderId="16" xfId="0" applyFont="1" applyBorder="1" applyAlignment="1">
      <alignment horizontal="center" vertical="top"/>
    </xf>
    <xf numFmtId="4" fontId="25" fillId="0" borderId="0" xfId="0" applyNumberFormat="1" applyFont="1" applyAlignment="1">
      <alignment vertical="top"/>
    </xf>
    <xf numFmtId="49" fontId="32" fillId="0" borderId="124" xfId="68" applyNumberFormat="1" applyFont="1" applyBorder="1" applyAlignment="1">
      <alignment horizontal="center" vertical="top"/>
    </xf>
    <xf numFmtId="4" fontId="25" fillId="0" borderId="23" xfId="68" applyNumberFormat="1" applyFont="1" applyFill="1" applyBorder="1" applyAlignment="1">
      <alignment horizontal="center" vertical="top" wrapText="1"/>
    </xf>
    <xf numFmtId="49" fontId="25" fillId="0" borderId="11" xfId="68" applyNumberFormat="1" applyFont="1" applyBorder="1" applyAlignment="1">
      <alignment horizontal="center" vertical="top"/>
    </xf>
    <xf numFmtId="49" fontId="25" fillId="0" borderId="50" xfId="68" applyNumberFormat="1" applyFont="1" applyBorder="1" applyAlignment="1">
      <alignment horizontal="center" vertical="top"/>
    </xf>
    <xf numFmtId="4" fontId="25" fillId="0" borderId="34" xfId="68" applyNumberFormat="1" applyFont="1" applyFill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4" fontId="62" fillId="0" borderId="16" xfId="68" applyNumberFormat="1" applyFont="1" applyFill="1" applyBorder="1" applyAlignment="1">
      <alignment vertical="top" wrapText="1"/>
    </xf>
    <xf numFmtId="0" fontId="62" fillId="0" borderId="130" xfId="68" applyFont="1" applyBorder="1" applyAlignment="1">
      <alignment horizontal="center" vertical="top" wrapText="1"/>
    </xf>
    <xf numFmtId="0" fontId="62" fillId="0" borderId="131" xfId="68" applyFont="1" applyBorder="1" applyAlignment="1">
      <alignment horizontal="center" vertical="top" wrapText="1"/>
    </xf>
    <xf numFmtId="0" fontId="62" fillId="0" borderId="28" xfId="68" applyFont="1" applyFill="1" applyBorder="1" applyAlignment="1">
      <alignment horizontal="center" vertical="top" wrapText="1"/>
    </xf>
    <xf numFmtId="4" fontId="32" fillId="59" borderId="38" xfId="68" applyNumberFormat="1" applyFont="1" applyFill="1" applyBorder="1" applyAlignment="1">
      <alignment vertical="top"/>
    </xf>
    <xf numFmtId="0" fontId="32" fillId="0" borderId="58" xfId="0" applyFont="1" applyBorder="1" applyAlignment="1">
      <alignment horizontal="center" vertical="top"/>
    </xf>
    <xf numFmtId="4" fontId="32" fillId="60" borderId="38" xfId="68" applyNumberFormat="1" applyFont="1" applyFill="1" applyBorder="1" applyAlignment="1">
      <alignment vertical="top"/>
    </xf>
    <xf numFmtId="4" fontId="32" fillId="0" borderId="24" xfId="68" applyNumberFormat="1" applyFont="1" applyFill="1" applyBorder="1" applyAlignment="1">
      <alignment horizontal="center" vertical="top"/>
    </xf>
    <xf numFmtId="165" fontId="25" fillId="59" borderId="32" xfId="68" applyNumberFormat="1" applyFont="1" applyFill="1" applyBorder="1" applyAlignment="1">
      <alignment horizontal="right" vertical="top" wrapText="1"/>
    </xf>
    <xf numFmtId="0" fontId="25" fillId="0" borderId="10" xfId="0" applyFont="1" applyBorder="1" applyAlignment="1">
      <alignment horizontal="center" vertical="top"/>
    </xf>
    <xf numFmtId="4" fontId="25" fillId="60" borderId="32" xfId="68" applyNumberFormat="1" applyFont="1" applyFill="1" applyBorder="1" applyAlignment="1">
      <alignment vertical="top"/>
    </xf>
    <xf numFmtId="165" fontId="25" fillId="59" borderId="32" xfId="68" applyNumberFormat="1" applyFont="1" applyFill="1" applyBorder="1" applyAlignment="1">
      <alignment horizontal="right" vertical="top"/>
    </xf>
    <xf numFmtId="165" fontId="25" fillId="59" borderId="42" xfId="68" applyNumberFormat="1" applyFont="1" applyFill="1" applyBorder="1" applyAlignment="1">
      <alignment horizontal="right" vertical="top"/>
    </xf>
    <xf numFmtId="0" fontId="25" fillId="0" borderId="49" xfId="0" applyFont="1" applyBorder="1" applyAlignment="1">
      <alignment horizontal="center" vertical="top"/>
    </xf>
    <xf numFmtId="4" fontId="25" fillId="60" borderId="42" xfId="68" applyNumberFormat="1" applyFont="1" applyFill="1" applyBorder="1" applyAlignment="1">
      <alignment vertical="top"/>
    </xf>
    <xf numFmtId="165" fontId="25" fillId="0" borderId="0" xfId="68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horizontal="center" vertical="top"/>
    </xf>
    <xf numFmtId="49" fontId="25" fillId="0" borderId="0" xfId="68" applyNumberFormat="1" applyFont="1" applyFill="1" applyBorder="1" applyAlignment="1">
      <alignment horizontal="center" vertical="top"/>
    </xf>
    <xf numFmtId="4" fontId="25" fillId="0" borderId="0" xfId="68" applyNumberFormat="1" applyFont="1" applyFill="1" applyBorder="1" applyAlignment="1">
      <alignment vertical="top"/>
    </xf>
    <xf numFmtId="4" fontId="25" fillId="0" borderId="0" xfId="68" applyNumberFormat="1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vertical="top"/>
    </xf>
    <xf numFmtId="0" fontId="59" fillId="0" borderId="0" xfId="0" applyFont="1" applyAlignment="1">
      <alignment vertical="top"/>
    </xf>
    <xf numFmtId="0" fontId="25" fillId="0" borderId="13" xfId="68" applyFont="1" applyFill="1" applyBorder="1" applyAlignment="1">
      <alignment vertical="top" wrapText="1"/>
    </xf>
    <xf numFmtId="49" fontId="76" fillId="0" borderId="0" xfId="68" applyNumberFormat="1" applyFont="1" applyFill="1" applyAlignment="1">
      <alignment horizontal="center" vertical="top"/>
    </xf>
    <xf numFmtId="0" fontId="28" fillId="0" borderId="0" xfId="68" applyFont="1" applyFill="1" applyAlignment="1">
      <alignment horizontal="center" vertical="top" wrapText="1"/>
    </xf>
    <xf numFmtId="0" fontId="38" fillId="0" borderId="28" xfId="68" applyFont="1" applyFill="1" applyBorder="1" applyAlignment="1">
      <alignment horizontal="center" vertical="top" wrapText="1"/>
    </xf>
    <xf numFmtId="4" fontId="25" fillId="59" borderId="60" xfId="0" applyNumberFormat="1" applyFont="1" applyFill="1" applyBorder="1" applyAlignment="1">
      <alignment vertical="top"/>
    </xf>
    <xf numFmtId="0" fontId="25" fillId="0" borderId="79" xfId="68" applyFont="1" applyBorder="1" applyAlignment="1">
      <alignment horizontal="center" vertical="top"/>
    </xf>
    <xf numFmtId="4" fontId="25" fillId="60" borderId="107" xfId="0" applyNumberFormat="1" applyFont="1" applyFill="1" applyBorder="1" applyAlignment="1">
      <alignment vertical="top"/>
    </xf>
    <xf numFmtId="49" fontId="25" fillId="0" borderId="80" xfId="0" applyNumberFormat="1" applyFont="1" applyFill="1" applyBorder="1" applyAlignment="1">
      <alignment vertical="top" wrapText="1"/>
    </xf>
    <xf numFmtId="4" fontId="38" fillId="0" borderId="19" xfId="68" applyNumberFormat="1" applyFont="1" applyFill="1" applyBorder="1" applyAlignment="1">
      <alignment vertical="top" wrapText="1"/>
    </xf>
    <xf numFmtId="4" fontId="25" fillId="0" borderId="32" xfId="0" applyNumberFormat="1" applyFont="1" applyFill="1" applyBorder="1" applyAlignment="1">
      <alignment horizontal="center" vertical="top" wrapText="1"/>
    </xf>
    <xf numFmtId="0" fontId="25" fillId="0" borderId="13" xfId="68" applyFont="1" applyBorder="1" applyAlignment="1">
      <alignment vertical="top" wrapText="1"/>
    </xf>
    <xf numFmtId="0" fontId="30" fillId="0" borderId="0" xfId="70" applyFont="1" applyFill="1" applyAlignment="1">
      <alignment horizontal="left" vertical="top"/>
    </xf>
    <xf numFmtId="0" fontId="30" fillId="0" borderId="0" xfId="70" applyFont="1" applyFill="1" applyAlignment="1">
      <alignment vertical="top"/>
    </xf>
    <xf numFmtId="0" fontId="30" fillId="0" borderId="0" xfId="70" applyFont="1" applyFill="1" applyAlignment="1">
      <alignment horizontal="center" vertical="top"/>
    </xf>
    <xf numFmtId="0" fontId="25" fillId="0" borderId="0" xfId="70" applyFont="1" applyAlignment="1">
      <alignment horizontal="center" vertical="top"/>
    </xf>
    <xf numFmtId="0" fontId="28" fillId="0" borderId="0" xfId="70" applyFont="1" applyAlignment="1">
      <alignment horizontal="center" vertical="top"/>
    </xf>
    <xf numFmtId="0" fontId="28" fillId="0" borderId="0" xfId="70" applyFont="1" applyAlignment="1">
      <alignment horizontal="right" vertical="top"/>
    </xf>
    <xf numFmtId="0" fontId="29" fillId="0" borderId="62" xfId="70" applyFont="1" applyFill="1" applyBorder="1" applyAlignment="1">
      <alignment horizontal="center" vertical="center"/>
    </xf>
    <xf numFmtId="0" fontId="29" fillId="0" borderId="63" xfId="70" applyFont="1" applyFill="1" applyBorder="1" applyAlignment="1">
      <alignment horizontal="center" vertical="center"/>
    </xf>
    <xf numFmtId="49" fontId="30" fillId="0" borderId="0" xfId="68" applyNumberFormat="1" applyFont="1" applyFill="1" applyAlignment="1">
      <alignment vertical="top" wrapText="1"/>
    </xf>
    <xf numFmtId="0" fontId="29" fillId="0" borderId="26" xfId="68" applyFont="1" applyBorder="1" applyAlignment="1">
      <alignment horizontal="center" vertical="center" wrapText="1"/>
    </xf>
    <xf numFmtId="0" fontId="32" fillId="0" borderId="53" xfId="68" applyFont="1" applyFill="1" applyBorder="1" applyAlignment="1">
      <alignment vertical="top" wrapText="1"/>
    </xf>
    <xf numFmtId="0" fontId="25" fillId="0" borderId="56" xfId="68" applyFont="1" applyBorder="1" applyAlignment="1">
      <alignment vertical="top" wrapText="1"/>
    </xf>
    <xf numFmtId="0" fontId="25" fillId="0" borderId="0" xfId="68" applyFont="1" applyFill="1" applyBorder="1" applyAlignment="1">
      <alignment vertical="top" wrapText="1"/>
    </xf>
    <xf numFmtId="0" fontId="25" fillId="0" borderId="61" xfId="68" applyFont="1" applyFill="1" applyBorder="1" applyAlignment="1">
      <alignment horizontal="left" vertical="top" wrapText="1"/>
    </xf>
    <xf numFmtId="0" fontId="30" fillId="0" borderId="0" xfId="70" applyFont="1" applyFill="1" applyAlignment="1">
      <alignment vertical="top" wrapText="1"/>
    </xf>
    <xf numFmtId="0" fontId="25" fillId="0" borderId="0" xfId="70" applyFont="1" applyAlignment="1">
      <alignment horizontal="center" vertical="top" wrapText="1"/>
    </xf>
    <xf numFmtId="0" fontId="29" fillId="0" borderId="26" xfId="70" applyFont="1" applyFill="1" applyBorder="1" applyAlignment="1">
      <alignment horizontal="center" vertical="center" wrapText="1"/>
    </xf>
    <xf numFmtId="0" fontId="33" fillId="0" borderId="0" xfId="67" applyFont="1" applyFill="1" applyAlignment="1"/>
    <xf numFmtId="0" fontId="25" fillId="0" borderId="0" xfId="0" applyFont="1" applyFill="1" applyAlignment="1">
      <alignment horizontal="center"/>
    </xf>
    <xf numFmtId="49" fontId="27" fillId="0" borderId="0" xfId="68" applyNumberFormat="1" applyFont="1" applyFill="1" applyBorder="1" applyAlignment="1"/>
    <xf numFmtId="0" fontId="9" fillId="0" borderId="0" xfId="68" applyFill="1"/>
    <xf numFmtId="0" fontId="9" fillId="0" borderId="0" xfId="68" applyFill="1" applyAlignment="1">
      <alignment vertical="center" wrapText="1"/>
    </xf>
    <xf numFmtId="4" fontId="77" fillId="0" borderId="0" xfId="68" applyNumberFormat="1" applyFont="1" applyAlignment="1">
      <alignment vertical="center" wrapText="1"/>
    </xf>
    <xf numFmtId="4" fontId="77" fillId="0" borderId="0" xfId="0" applyNumberFormat="1" applyFont="1" applyAlignment="1">
      <alignment vertical="center" wrapText="1"/>
    </xf>
    <xf numFmtId="4" fontId="77" fillId="0" borderId="0" xfId="0" applyNumberFormat="1" applyFont="1" applyFill="1" applyAlignment="1">
      <alignment vertical="center" wrapText="1"/>
    </xf>
    <xf numFmtId="4" fontId="78" fillId="0" borderId="0" xfId="0" applyNumberFormat="1" applyFont="1" applyAlignment="1">
      <alignment vertical="center" wrapText="1"/>
    </xf>
    <xf numFmtId="49" fontId="25" fillId="0" borderId="44" xfId="69" applyNumberFormat="1" applyFont="1" applyBorder="1" applyAlignment="1">
      <alignment horizontal="center"/>
    </xf>
    <xf numFmtId="0" fontId="25" fillId="0" borderId="45" xfId="69" applyFont="1" applyBorder="1"/>
    <xf numFmtId="4" fontId="78" fillId="0" borderId="0" xfId="0" applyNumberFormat="1" applyFont="1" applyFill="1" applyAlignment="1">
      <alignment vertical="center" wrapText="1"/>
    </xf>
    <xf numFmtId="49" fontId="25" fillId="0" borderId="36" xfId="69" applyNumberFormat="1" applyFont="1" applyBorder="1" applyAlignment="1">
      <alignment horizontal="center"/>
    </xf>
    <xf numFmtId="0" fontId="25" fillId="0" borderId="20" xfId="69" applyFont="1" applyBorder="1"/>
    <xf numFmtId="4" fontId="25" fillId="60" borderId="32" xfId="66" applyNumberFormat="1" applyFont="1" applyFill="1" applyBorder="1"/>
    <xf numFmtId="4" fontId="78" fillId="0" borderId="0" xfId="0" applyNumberFormat="1" applyFont="1" applyFill="1" applyAlignment="1">
      <alignment vertical="center"/>
    </xf>
    <xf numFmtId="4" fontId="32" fillId="60" borderId="60" xfId="66" applyNumberFormat="1" applyFont="1" applyFill="1" applyBorder="1"/>
    <xf numFmtId="4" fontId="72" fillId="0" borderId="0" xfId="68" applyNumberFormat="1" applyFont="1" applyAlignment="1"/>
    <xf numFmtId="0" fontId="9" fillId="0" borderId="0" xfId="68" applyAlignment="1">
      <alignment horizontal="center"/>
    </xf>
    <xf numFmtId="4" fontId="77" fillId="0" borderId="0" xfId="68" applyNumberFormat="1" applyFont="1"/>
    <xf numFmtId="4" fontId="77" fillId="0" borderId="0" xfId="0" applyNumberFormat="1" applyFont="1"/>
    <xf numFmtId="49" fontId="30" fillId="0" borderId="0" xfId="68" applyNumberFormat="1" applyFont="1" applyFill="1" applyAlignment="1"/>
    <xf numFmtId="4" fontId="77" fillId="0" borderId="0" xfId="0" applyNumberFormat="1" applyFont="1" applyAlignment="1"/>
    <xf numFmtId="4" fontId="32" fillId="59" borderId="48" xfId="0" applyNumberFormat="1" applyFont="1" applyFill="1" applyBorder="1" applyAlignment="1">
      <alignment vertical="center"/>
    </xf>
    <xf numFmtId="0" fontId="32" fillId="0" borderId="109" xfId="68" applyFont="1" applyBorder="1" applyAlignment="1">
      <alignment horizontal="center" vertical="center"/>
    </xf>
    <xf numFmtId="0" fontId="32" fillId="0" borderId="138" xfId="68" applyFont="1" applyBorder="1" applyAlignment="1">
      <alignment horizontal="left" vertical="center"/>
    </xf>
    <xf numFmtId="4" fontId="32" fillId="60" borderId="48" xfId="0" applyNumberFormat="1" applyFont="1" applyFill="1" applyBorder="1" applyAlignment="1">
      <alignment vertical="center"/>
    </xf>
    <xf numFmtId="4" fontId="32" fillId="0" borderId="38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4" fontId="25" fillId="0" borderId="32" xfId="0" applyNumberFormat="1" applyFont="1" applyFill="1" applyBorder="1" applyAlignment="1">
      <alignment vertical="center"/>
    </xf>
    <xf numFmtId="0" fontId="25" fillId="0" borderId="142" xfId="68" applyFont="1" applyBorder="1" applyAlignment="1">
      <alignment horizontal="center" vertical="center"/>
    </xf>
    <xf numFmtId="49" fontId="25" fillId="0" borderId="143" xfId="0" quotePrefix="1" applyNumberFormat="1" applyFont="1" applyBorder="1" applyAlignment="1">
      <alignment horizontal="center" vertical="center"/>
    </xf>
    <xf numFmtId="0" fontId="25" fillId="0" borderId="25" xfId="68" applyFont="1" applyFill="1" applyBorder="1" applyAlignment="1">
      <alignment horizontal="left" vertical="center" wrapText="1"/>
    </xf>
    <xf numFmtId="4" fontId="25" fillId="0" borderId="48" xfId="0" applyNumberFormat="1" applyFont="1" applyFill="1" applyBorder="1" applyAlignment="1">
      <alignment horizontal="center" vertical="center" wrapText="1"/>
    </xf>
    <xf numFmtId="4" fontId="25" fillId="59" borderId="65" xfId="0" applyNumberFormat="1" applyFont="1" applyFill="1" applyBorder="1" applyAlignment="1">
      <alignment vertical="center"/>
    </xf>
    <xf numFmtId="49" fontId="25" fillId="0" borderId="81" xfId="0" quotePrefix="1" applyNumberFormat="1" applyFont="1" applyBorder="1" applyAlignment="1">
      <alignment horizontal="center" vertical="center"/>
    </xf>
    <xf numFmtId="4" fontId="25" fillId="59" borderId="55" xfId="0" applyNumberFormat="1" applyFont="1" applyFill="1" applyBorder="1" applyAlignment="1">
      <alignment vertical="center"/>
    </xf>
    <xf numFmtId="49" fontId="25" fillId="61" borderId="126" xfId="0" quotePrefix="1" applyNumberFormat="1" applyFont="1" applyFill="1" applyBorder="1" applyAlignment="1">
      <alignment horizontal="center" vertical="center"/>
    </xf>
    <xf numFmtId="4" fontId="25" fillId="59" borderId="68" xfId="0" applyNumberFormat="1" applyFont="1" applyFill="1" applyBorder="1" applyAlignment="1">
      <alignment vertical="center"/>
    </xf>
    <xf numFmtId="0" fontId="25" fillId="0" borderId="39" xfId="68" applyFont="1" applyBorder="1" applyAlignment="1">
      <alignment horizontal="center" vertical="center"/>
    </xf>
    <xf numFmtId="0" fontId="25" fillId="0" borderId="80" xfId="68" applyFont="1" applyFill="1" applyBorder="1" applyAlignment="1">
      <alignment horizontal="left" vertical="center" wrapText="1"/>
    </xf>
    <xf numFmtId="4" fontId="25" fillId="60" borderId="60" xfId="0" applyNumberFormat="1" applyFont="1" applyFill="1" applyBorder="1" applyAlignment="1">
      <alignment vertical="center"/>
    </xf>
    <xf numFmtId="4" fontId="25" fillId="0" borderId="60" xfId="0" applyNumberFormat="1" applyFont="1" applyFill="1" applyBorder="1" applyAlignment="1">
      <alignment horizontal="center" vertical="center" wrapText="1"/>
    </xf>
    <xf numFmtId="49" fontId="30" fillId="0" borderId="0" xfId="68" applyNumberFormat="1" applyFont="1" applyFill="1" applyAlignment="1">
      <alignment wrapText="1"/>
    </xf>
    <xf numFmtId="0" fontId="38" fillId="0" borderId="77" xfId="68" applyFont="1" applyBorder="1" applyAlignment="1">
      <alignment horizontal="center" vertical="center" wrapText="1"/>
    </xf>
    <xf numFmtId="4" fontId="38" fillId="0" borderId="30" xfId="0" applyNumberFormat="1" applyFont="1" applyFill="1" applyBorder="1" applyAlignment="1">
      <alignment vertical="center" wrapText="1"/>
    </xf>
    <xf numFmtId="4" fontId="38" fillId="0" borderId="31" xfId="0" applyNumberFormat="1" applyFont="1" applyFill="1" applyBorder="1" applyAlignment="1">
      <alignment vertical="center" wrapText="1"/>
    </xf>
    <xf numFmtId="4" fontId="25" fillId="0" borderId="0" xfId="0" applyNumberFormat="1" applyFont="1"/>
    <xf numFmtId="4" fontId="61" fillId="59" borderId="48" xfId="108" applyNumberFormat="1" applyFont="1" applyFill="1" applyBorder="1"/>
    <xf numFmtId="0" fontId="25" fillId="0" borderId="98" xfId="69" applyFont="1" applyBorder="1" applyAlignment="1">
      <alignment horizontal="center" vertical="center" wrapText="1"/>
    </xf>
    <xf numFmtId="49" fontId="25" fillId="0" borderId="144" xfId="69" applyNumberFormat="1" applyFont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4" fontId="25" fillId="0" borderId="14" xfId="0" applyNumberFormat="1" applyFont="1" applyBorder="1" applyAlignment="1">
      <alignment vertical="center" wrapText="1"/>
    </xf>
    <xf numFmtId="4" fontId="25" fillId="0" borderId="15" xfId="0" applyNumberFormat="1" applyFont="1" applyFill="1" applyBorder="1" applyAlignment="1">
      <alignment vertical="center" wrapText="1"/>
    </xf>
    <xf numFmtId="4" fontId="25" fillId="60" borderId="38" xfId="66" applyNumberFormat="1" applyFont="1" applyFill="1" applyBorder="1" applyAlignment="1">
      <alignment vertical="center" wrapText="1"/>
    </xf>
    <xf numFmtId="4" fontId="61" fillId="59" borderId="32" xfId="108" applyNumberFormat="1" applyFont="1" applyFill="1" applyBorder="1"/>
    <xf numFmtId="0" fontId="25" fillId="0" borderId="143" xfId="69" applyFont="1" applyBorder="1" applyAlignment="1">
      <alignment vertical="center" wrapText="1"/>
    </xf>
    <xf numFmtId="4" fontId="25" fillId="0" borderId="11" xfId="0" applyNumberFormat="1" applyFont="1" applyBorder="1" applyAlignment="1">
      <alignment vertical="center" wrapText="1"/>
    </xf>
    <xf numFmtId="4" fontId="25" fillId="0" borderId="13" xfId="69" applyNumberFormat="1" applyFont="1" applyBorder="1" applyAlignment="1">
      <alignment vertical="center" wrapText="1"/>
    </xf>
    <xf numFmtId="4" fontId="25" fillId="60" borderId="48" xfId="66" applyNumberFormat="1" applyFont="1" applyFill="1" applyBorder="1" applyAlignment="1">
      <alignment vertical="center" wrapText="1"/>
    </xf>
    <xf numFmtId="0" fontId="25" fillId="0" borderId="145" xfId="69" applyFont="1" applyBorder="1" applyAlignment="1">
      <alignment horizontal="center" vertical="center" wrapText="1"/>
    </xf>
    <xf numFmtId="49" fontId="25" fillId="0" borderId="73" xfId="69" applyNumberFormat="1" applyFont="1" applyBorder="1" applyAlignment="1">
      <alignment horizontal="center" vertical="center" wrapText="1"/>
    </xf>
    <xf numFmtId="0" fontId="25" fillId="0" borderId="74" xfId="69" applyFont="1" applyBorder="1" applyAlignment="1">
      <alignment vertical="center" wrapText="1"/>
    </xf>
    <xf numFmtId="0" fontId="28" fillId="0" borderId="0" xfId="0" applyFont="1"/>
    <xf numFmtId="4" fontId="61" fillId="59" borderId="42" xfId="108" applyNumberFormat="1" applyFont="1" applyFill="1" applyBorder="1"/>
    <xf numFmtId="0" fontId="25" fillId="0" borderId="146" xfId="69" applyFont="1" applyBorder="1" applyAlignment="1">
      <alignment horizontal="center" vertical="center" wrapText="1"/>
    </xf>
    <xf numFmtId="49" fontId="25" fillId="0" borderId="147" xfId="69" applyNumberFormat="1" applyFont="1" applyBorder="1" applyAlignment="1">
      <alignment horizontal="center" vertical="center" wrapText="1"/>
    </xf>
    <xf numFmtId="0" fontId="25" fillId="0" borderId="75" xfId="69" applyFont="1" applyBorder="1" applyAlignment="1">
      <alignment vertical="center" wrapText="1"/>
    </xf>
    <xf numFmtId="4" fontId="25" fillId="0" borderId="50" xfId="0" applyNumberFormat="1" applyFont="1" applyBorder="1" applyAlignment="1">
      <alignment vertical="center" wrapText="1"/>
    </xf>
    <xf numFmtId="4" fontId="25" fillId="0" borderId="56" xfId="69" applyNumberFormat="1" applyFont="1" applyBorder="1" applyAlignment="1">
      <alignment vertical="center" wrapText="1"/>
    </xf>
    <xf numFmtId="4" fontId="25" fillId="60" borderId="60" xfId="66" applyNumberFormat="1" applyFont="1" applyFill="1" applyBorder="1" applyAlignment="1">
      <alignment vertical="center" wrapText="1"/>
    </xf>
    <xf numFmtId="49" fontId="76" fillId="0" borderId="0" xfId="68" applyNumberFormat="1" applyFont="1" applyFill="1" applyAlignment="1">
      <alignment horizontal="center"/>
    </xf>
    <xf numFmtId="4" fontId="32" fillId="59" borderId="64" xfId="69" applyNumberFormat="1" applyFont="1" applyFill="1" applyBorder="1"/>
    <xf numFmtId="0" fontId="32" fillId="0" borderId="64" xfId="66" applyFont="1" applyFill="1" applyBorder="1" applyAlignment="1">
      <alignment horizontal="center"/>
    </xf>
    <xf numFmtId="49" fontId="32" fillId="0" borderId="124" xfId="69" applyNumberFormat="1" applyFont="1" applyFill="1" applyBorder="1" applyAlignment="1">
      <alignment horizontal="center"/>
    </xf>
    <xf numFmtId="0" fontId="32" fillId="0" borderId="47" xfId="69" applyFont="1" applyFill="1" applyBorder="1"/>
    <xf numFmtId="4" fontId="32" fillId="60" borderId="38" xfId="69" applyNumberFormat="1" applyFont="1" applyFill="1" applyBorder="1"/>
    <xf numFmtId="4" fontId="25" fillId="0" borderId="47" xfId="69" applyNumberFormat="1" applyFont="1" applyFill="1" applyBorder="1" applyAlignment="1">
      <alignment horizontal="center"/>
    </xf>
    <xf numFmtId="0" fontId="79" fillId="0" borderId="0" xfId="109" applyFont="1"/>
    <xf numFmtId="4" fontId="25" fillId="59" borderId="55" xfId="69" applyNumberFormat="1" applyFont="1" applyFill="1" applyBorder="1"/>
    <xf numFmtId="0" fontId="25" fillId="0" borderId="55" xfId="66" applyFont="1" applyFill="1" applyBorder="1" applyAlignment="1">
      <alignment horizontal="center"/>
    </xf>
    <xf numFmtId="49" fontId="25" fillId="0" borderId="11" xfId="69" applyNumberFormat="1" applyFont="1" applyFill="1" applyBorder="1" applyAlignment="1">
      <alignment horizontal="center"/>
    </xf>
    <xf numFmtId="0" fontId="25" fillId="0" borderId="23" xfId="69" applyFont="1" applyFill="1" applyBorder="1"/>
    <xf numFmtId="4" fontId="25" fillId="60" borderId="32" xfId="69" applyNumberFormat="1" applyFont="1" applyFill="1" applyBorder="1"/>
    <xf numFmtId="4" fontId="25" fillId="0" borderId="59" xfId="0" applyNumberFormat="1" applyFont="1" applyFill="1" applyBorder="1" applyAlignment="1">
      <alignment horizontal="center" vertical="center" wrapText="1"/>
    </xf>
    <xf numFmtId="49" fontId="25" fillId="61" borderId="11" xfId="69" applyNumberFormat="1" applyFont="1" applyFill="1" applyBorder="1" applyAlignment="1">
      <alignment horizontal="center"/>
    </xf>
    <xf numFmtId="0" fontId="25" fillId="61" borderId="23" xfId="69" applyFont="1" applyFill="1" applyBorder="1"/>
    <xf numFmtId="4" fontId="32" fillId="59" borderId="55" xfId="69" applyNumberFormat="1" applyFont="1" applyFill="1" applyBorder="1"/>
    <xf numFmtId="0" fontId="32" fillId="0" borderId="55" xfId="66" applyFont="1" applyFill="1" applyBorder="1" applyAlignment="1">
      <alignment horizontal="center"/>
    </xf>
    <xf numFmtId="49" fontId="32" fillId="0" borderId="11" xfId="69" applyNumberFormat="1" applyFont="1" applyFill="1" applyBorder="1" applyAlignment="1">
      <alignment horizontal="center"/>
    </xf>
    <xf numFmtId="0" fontId="32" fillId="0" borderId="23" xfId="69" applyFont="1" applyFill="1" applyBorder="1"/>
    <xf numFmtId="4" fontId="32" fillId="60" borderId="32" xfId="69" applyNumberFormat="1" applyFont="1" applyFill="1" applyBorder="1"/>
    <xf numFmtId="4" fontId="25" fillId="0" borderId="59" xfId="69" applyNumberFormat="1" applyFont="1" applyFill="1" applyBorder="1" applyAlignment="1">
      <alignment horizontal="center"/>
    </xf>
    <xf numFmtId="4" fontId="79" fillId="0" borderId="0" xfId="109" applyNumberFormat="1" applyFont="1"/>
    <xf numFmtId="49" fontId="25" fillId="0" borderId="11" xfId="68" applyNumberFormat="1" applyFont="1" applyFill="1" applyBorder="1" applyAlignment="1">
      <alignment horizontal="center"/>
    </xf>
    <xf numFmtId="4" fontId="25" fillId="0" borderId="59" xfId="68" applyNumberFormat="1" applyFont="1" applyFill="1" applyBorder="1" applyAlignment="1">
      <alignment horizontal="center" vertical="center" wrapText="1"/>
    </xf>
    <xf numFmtId="4" fontId="25" fillId="59" borderId="65" xfId="69" applyNumberFormat="1" applyFont="1" applyFill="1" applyBorder="1"/>
    <xf numFmtId="0" fontId="25" fillId="0" borderId="65" xfId="66" applyFont="1" applyFill="1" applyBorder="1" applyAlignment="1">
      <alignment horizontal="center"/>
    </xf>
    <xf numFmtId="49" fontId="25" fillId="0" borderId="14" xfId="69" applyNumberFormat="1" applyFont="1" applyFill="1" applyBorder="1" applyAlignment="1">
      <alignment horizontal="center"/>
    </xf>
    <xf numFmtId="0" fontId="25" fillId="0" borderId="25" xfId="69" applyFont="1" applyFill="1" applyBorder="1"/>
    <xf numFmtId="4" fontId="25" fillId="60" borderId="48" xfId="69" applyNumberFormat="1" applyFont="1" applyFill="1" applyBorder="1"/>
    <xf numFmtId="4" fontId="25" fillId="0" borderId="125" xfId="68" applyNumberFormat="1" applyFont="1" applyFill="1" applyBorder="1" applyAlignment="1">
      <alignment horizontal="center" vertical="center" wrapText="1"/>
    </xf>
    <xf numFmtId="49" fontId="25" fillId="61" borderId="14" xfId="69" applyNumberFormat="1" applyFont="1" applyFill="1" applyBorder="1" applyAlignment="1">
      <alignment horizontal="center"/>
    </xf>
    <xf numFmtId="4" fontId="32" fillId="59" borderId="65" xfId="0" applyNumberFormat="1" applyFont="1" applyFill="1" applyBorder="1" applyAlignment="1">
      <alignment vertical="center" wrapText="1"/>
    </xf>
    <xf numFmtId="0" fontId="32" fillId="0" borderId="65" xfId="68" applyNumberFormat="1" applyFont="1" applyFill="1" applyBorder="1" applyAlignment="1">
      <alignment horizontal="center"/>
    </xf>
    <xf numFmtId="0" fontId="32" fillId="0" borderId="14" xfId="68" applyNumberFormat="1" applyFont="1" applyFill="1" applyBorder="1" applyAlignment="1">
      <alignment horizontal="center"/>
    </xf>
    <xf numFmtId="4" fontId="32" fillId="0" borderId="25" xfId="68" applyNumberFormat="1" applyFont="1" applyFill="1" applyBorder="1"/>
    <xf numFmtId="4" fontId="32" fillId="60" borderId="48" xfId="0" applyNumberFormat="1" applyFont="1" applyFill="1" applyBorder="1" applyAlignment="1">
      <alignment vertical="center" wrapText="1"/>
    </xf>
    <xf numFmtId="4" fontId="25" fillId="0" borderId="125" xfId="0" applyNumberFormat="1" applyFont="1" applyFill="1" applyBorder="1" applyAlignment="1">
      <alignment horizontal="center" vertical="center" wrapText="1"/>
    </xf>
    <xf numFmtId="0" fontId="25" fillId="0" borderId="55" xfId="68" applyNumberFormat="1" applyFont="1" applyFill="1" applyBorder="1" applyAlignment="1">
      <alignment horizontal="center"/>
    </xf>
    <xf numFmtId="4" fontId="25" fillId="0" borderId="23" xfId="68" applyNumberFormat="1" applyFont="1" applyFill="1" applyBorder="1"/>
    <xf numFmtId="0" fontId="25" fillId="0" borderId="10" xfId="68" applyNumberFormat="1" applyFont="1" applyFill="1" applyBorder="1" applyAlignment="1">
      <alignment horizontal="center"/>
    </xf>
    <xf numFmtId="0" fontId="25" fillId="0" borderId="49" xfId="68" applyNumberFormat="1" applyFont="1" applyFill="1" applyBorder="1" applyAlignment="1">
      <alignment horizontal="center" vertical="center"/>
    </xf>
    <xf numFmtId="49" fontId="25" fillId="0" borderId="50" xfId="68" applyNumberFormat="1" applyFont="1" applyFill="1" applyBorder="1" applyAlignment="1">
      <alignment horizontal="center" vertical="center"/>
    </xf>
    <xf numFmtId="0" fontId="25" fillId="0" borderId="34" xfId="0" applyFont="1" applyBorder="1" applyAlignment="1">
      <alignment horizontal="left" vertical="center" wrapText="1"/>
    </xf>
    <xf numFmtId="4" fontId="25" fillId="60" borderId="42" xfId="0" applyNumberFormat="1" applyFont="1" applyFill="1" applyBorder="1" applyAlignment="1">
      <alignment horizontal="right" vertical="center"/>
    </xf>
    <xf numFmtId="4" fontId="25" fillId="0" borderId="76" xfId="0" applyNumberFormat="1" applyFont="1" applyBorder="1" applyAlignment="1">
      <alignment horizontal="left" vertical="center"/>
    </xf>
    <xf numFmtId="4" fontId="32" fillId="59" borderId="32" xfId="69" applyNumberFormat="1" applyFont="1" applyFill="1" applyBorder="1"/>
    <xf numFmtId="0" fontId="32" fillId="0" borderId="58" xfId="66" applyFont="1" applyFill="1" applyBorder="1" applyAlignment="1">
      <alignment horizontal="center"/>
    </xf>
    <xf numFmtId="0" fontId="32" fillId="0" borderId="24" xfId="69" applyFont="1" applyFill="1" applyBorder="1"/>
    <xf numFmtId="4" fontId="25" fillId="0" borderId="47" xfId="68" applyNumberFormat="1" applyFont="1" applyFill="1" applyBorder="1" applyAlignment="1">
      <alignment horizontal="center" vertical="center" wrapText="1"/>
    </xf>
    <xf numFmtId="0" fontId="61" fillId="0" borderId="0" xfId="109" applyFont="1"/>
    <xf numFmtId="0" fontId="2" fillId="0" borderId="0" xfId="109"/>
    <xf numFmtId="4" fontId="61" fillId="0" borderId="0" xfId="109" applyNumberFormat="1" applyFont="1"/>
    <xf numFmtId="4" fontId="25" fillId="59" borderId="32" xfId="69" applyNumberFormat="1" applyFont="1" applyFill="1" applyBorder="1"/>
    <xf numFmtId="0" fontId="25" fillId="0" borderId="10" xfId="66" applyFont="1" applyFill="1" applyBorder="1" applyAlignment="1">
      <alignment horizontal="center"/>
    </xf>
    <xf numFmtId="0" fontId="32" fillId="0" borderId="10" xfId="66" applyFont="1" applyFill="1" applyBorder="1" applyAlignment="1">
      <alignment horizontal="center"/>
    </xf>
    <xf numFmtId="4" fontId="32" fillId="59" borderId="48" xfId="69" applyNumberFormat="1" applyFont="1" applyFill="1" applyBorder="1"/>
    <xf numFmtId="0" fontId="32" fillId="0" borderId="21" xfId="66" applyFont="1" applyFill="1" applyBorder="1" applyAlignment="1">
      <alignment horizontal="center"/>
    </xf>
    <xf numFmtId="49" fontId="32" fillId="0" borderId="14" xfId="69" applyNumberFormat="1" applyFont="1" applyFill="1" applyBorder="1" applyAlignment="1">
      <alignment horizontal="center"/>
    </xf>
    <xf numFmtId="0" fontId="32" fillId="0" borderId="25" xfId="69" applyFont="1" applyFill="1" applyBorder="1"/>
    <xf numFmtId="4" fontId="32" fillId="60" borderId="48" xfId="69" applyNumberFormat="1" applyFont="1" applyFill="1" applyBorder="1"/>
    <xf numFmtId="4" fontId="25" fillId="59" borderId="32" xfId="69" applyNumberFormat="1" applyFont="1" applyFill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49" fontId="25" fillId="0" borderId="14" xfId="69" applyNumberFormat="1" applyFont="1" applyFill="1" applyBorder="1" applyAlignment="1">
      <alignment horizontal="center" vertical="center"/>
    </xf>
    <xf numFmtId="0" fontId="25" fillId="0" borderId="23" xfId="0" applyFont="1" applyBorder="1" applyAlignment="1">
      <alignment vertical="center" wrapText="1"/>
    </xf>
    <xf numFmtId="4" fontId="25" fillId="60" borderId="32" xfId="69" applyNumberFormat="1" applyFont="1" applyFill="1" applyBorder="1" applyAlignment="1">
      <alignment vertical="center"/>
    </xf>
    <xf numFmtId="0" fontId="25" fillId="0" borderId="59" xfId="0" applyFont="1" applyBorder="1" applyAlignment="1">
      <alignment horizontal="center"/>
    </xf>
    <xf numFmtId="0" fontId="25" fillId="0" borderId="59" xfId="0" applyFont="1" applyBorder="1" applyAlignment="1">
      <alignment vertical="center" wrapText="1"/>
    </xf>
    <xf numFmtId="49" fontId="25" fillId="61" borderId="14" xfId="69" applyNumberFormat="1" applyFont="1" applyFill="1" applyBorder="1" applyAlignment="1">
      <alignment horizontal="center" vertical="center"/>
    </xf>
    <xf numFmtId="4" fontId="25" fillId="0" borderId="0" xfId="68" applyNumberFormat="1" applyFont="1" applyFill="1" applyBorder="1" applyAlignment="1">
      <alignment horizontal="right" vertical="center" wrapText="1"/>
    </xf>
    <xf numFmtId="165" fontId="25" fillId="0" borderId="0" xfId="68" applyNumberFormat="1" applyFont="1" applyFill="1" applyBorder="1" applyAlignment="1">
      <alignment horizontal="right" vertical="center"/>
    </xf>
    <xf numFmtId="0" fontId="61" fillId="0" borderId="0" xfId="109" applyFont="1" applyFill="1"/>
    <xf numFmtId="4" fontId="61" fillId="0" borderId="0" xfId="109" applyNumberFormat="1" applyFont="1" applyFill="1"/>
    <xf numFmtId="4" fontId="25" fillId="59" borderId="48" xfId="69" applyNumberFormat="1" applyFont="1" applyFill="1" applyBorder="1" applyAlignment="1">
      <alignment vertical="center"/>
    </xf>
    <xf numFmtId="0" fontId="25" fillId="0" borderId="21" xfId="0" applyFont="1" applyBorder="1" applyAlignment="1">
      <alignment horizontal="center" vertical="center"/>
    </xf>
    <xf numFmtId="0" fontId="25" fillId="0" borderId="25" xfId="0" applyFont="1" applyBorder="1" applyAlignment="1">
      <alignment vertical="center" wrapText="1"/>
    </xf>
    <xf numFmtId="4" fontId="25" fillId="60" borderId="48" xfId="69" applyNumberFormat="1" applyFont="1" applyFill="1" applyBorder="1" applyAlignment="1">
      <alignment vertical="center"/>
    </xf>
    <xf numFmtId="0" fontId="25" fillId="0" borderId="125" xfId="0" applyFont="1" applyBorder="1" applyAlignment="1">
      <alignment horizontal="center"/>
    </xf>
    <xf numFmtId="0" fontId="61" fillId="0" borderId="23" xfId="109" applyFont="1" applyFill="1" applyBorder="1"/>
    <xf numFmtId="49" fontId="25" fillId="0" borderId="11" xfId="69" applyNumberFormat="1" applyFont="1" applyFill="1" applyBorder="1" applyAlignment="1">
      <alignment horizontal="center" vertical="center"/>
    </xf>
    <xf numFmtId="0" fontId="25" fillId="0" borderId="23" xfId="0" applyFont="1" applyBorder="1" applyAlignment="1">
      <alignment vertical="center"/>
    </xf>
    <xf numFmtId="0" fontId="61" fillId="0" borderId="23" xfId="109" applyFont="1" applyBorder="1"/>
    <xf numFmtId="0" fontId="25" fillId="0" borderId="101" xfId="0" applyFont="1" applyBorder="1"/>
    <xf numFmtId="0" fontId="61" fillId="0" borderId="23" xfId="109" applyFont="1" applyBorder="1" applyAlignment="1">
      <alignment vertical="center"/>
    </xf>
    <xf numFmtId="0" fontId="25" fillId="0" borderId="59" xfId="0" applyFont="1" applyBorder="1" applyAlignment="1">
      <alignment horizontal="center" vertical="center"/>
    </xf>
    <xf numFmtId="0" fontId="61" fillId="0" borderId="0" xfId="109" applyFont="1" applyAlignment="1">
      <alignment vertical="center"/>
    </xf>
    <xf numFmtId="4" fontId="61" fillId="0" borderId="0" xfId="109" applyNumberFormat="1" applyFont="1" applyAlignment="1">
      <alignment vertical="center"/>
    </xf>
    <xf numFmtId="0" fontId="25" fillId="0" borderId="65" xfId="0" applyFont="1" applyBorder="1" applyAlignment="1">
      <alignment horizontal="center" vertical="center"/>
    </xf>
    <xf numFmtId="49" fontId="61" fillId="61" borderId="11" xfId="109" applyNumberFormat="1" applyFont="1" applyFill="1" applyBorder="1" applyAlignment="1">
      <alignment vertical="center"/>
    </xf>
    <xf numFmtId="0" fontId="61" fillId="0" borderId="23" xfId="109" applyFont="1" applyBorder="1" applyAlignment="1">
      <alignment wrapText="1"/>
    </xf>
    <xf numFmtId="4" fontId="32" fillId="59" borderId="48" xfId="69" applyNumberFormat="1" applyFont="1" applyFill="1" applyBorder="1" applyAlignment="1">
      <alignment vertical="center"/>
    </xf>
    <xf numFmtId="0" fontId="32" fillId="0" borderId="65" xfId="66" applyFont="1" applyFill="1" applyBorder="1" applyAlignment="1">
      <alignment horizontal="center" vertical="center"/>
    </xf>
    <xf numFmtId="49" fontId="32" fillId="0" borderId="11" xfId="69" applyNumberFormat="1" applyFont="1" applyFill="1" applyBorder="1" applyAlignment="1">
      <alignment horizontal="center" vertical="center"/>
    </xf>
    <xf numFmtId="0" fontId="32" fillId="0" borderId="23" xfId="69" applyFont="1" applyFill="1" applyBorder="1" applyAlignment="1">
      <alignment vertical="center"/>
    </xf>
    <xf numFmtId="4" fontId="32" fillId="60" borderId="48" xfId="69" applyNumberFormat="1" applyFont="1" applyFill="1" applyBorder="1" applyAlignment="1">
      <alignment vertical="center"/>
    </xf>
    <xf numFmtId="4" fontId="25" fillId="59" borderId="42" xfId="69" applyNumberFormat="1" applyFont="1" applyFill="1" applyBorder="1" applyAlignment="1">
      <alignment vertical="center"/>
    </xf>
    <xf numFmtId="0" fontId="25" fillId="0" borderId="68" xfId="0" applyFont="1" applyBorder="1" applyAlignment="1">
      <alignment horizontal="center" vertical="center"/>
    </xf>
    <xf numFmtId="49" fontId="25" fillId="0" borderId="50" xfId="69" applyNumberFormat="1" applyFont="1" applyFill="1" applyBorder="1" applyAlignment="1">
      <alignment horizontal="center" vertical="center"/>
    </xf>
    <xf numFmtId="0" fontId="25" fillId="0" borderId="34" xfId="69" applyFont="1" applyFill="1" applyBorder="1" applyAlignment="1">
      <alignment vertical="center" wrapText="1"/>
    </xf>
    <xf numFmtId="4" fontId="25" fillId="60" borderId="42" xfId="69" applyNumberFormat="1" applyFont="1" applyFill="1" applyBorder="1" applyAlignment="1">
      <alignment vertical="center"/>
    </xf>
    <xf numFmtId="0" fontId="25" fillId="0" borderId="76" xfId="0" applyFont="1" applyBorder="1" applyAlignment="1">
      <alignment horizontal="center"/>
    </xf>
    <xf numFmtId="0" fontId="32" fillId="0" borderId="0" xfId="66" applyFont="1" applyFill="1" applyBorder="1" applyAlignment="1">
      <alignment horizontal="center"/>
    </xf>
    <xf numFmtId="49" fontId="32" fillId="0" borderId="0" xfId="69" applyNumberFormat="1" applyFont="1" applyFill="1" applyBorder="1" applyAlignment="1">
      <alignment horizontal="center"/>
    </xf>
    <xf numFmtId="0" fontId="32" fillId="0" borderId="0" xfId="69" applyFont="1" applyFill="1" applyBorder="1"/>
    <xf numFmtId="4" fontId="32" fillId="0" borderId="0" xfId="69" applyNumberFormat="1" applyFont="1" applyFill="1" applyBorder="1"/>
    <xf numFmtId="4" fontId="38" fillId="0" borderId="41" xfId="68" applyNumberFormat="1" applyFont="1" applyFill="1" applyBorder="1" applyAlignment="1">
      <alignment vertical="center" wrapText="1"/>
    </xf>
    <xf numFmtId="0" fontId="32" fillId="0" borderId="44" xfId="68" applyFont="1" applyBorder="1" applyAlignment="1">
      <alignment horizontal="center" vertical="center"/>
    </xf>
    <xf numFmtId="4" fontId="32" fillId="60" borderId="47" xfId="0" applyNumberFormat="1" applyFont="1" applyFill="1" applyBorder="1" applyAlignment="1">
      <alignment vertical="center"/>
    </xf>
    <xf numFmtId="4" fontId="25" fillId="59" borderId="60" xfId="0" applyNumberFormat="1" applyFont="1" applyFill="1" applyBorder="1" applyAlignment="1">
      <alignment vertical="center"/>
    </xf>
    <xf numFmtId="49" fontId="25" fillId="0" borderId="148" xfId="68" applyNumberFormat="1" applyFont="1" applyBorder="1" applyAlignment="1">
      <alignment horizontal="center" vertical="center"/>
    </xf>
    <xf numFmtId="0" fontId="25" fillId="0" borderId="50" xfId="68" applyFont="1" applyFill="1" applyBorder="1" applyAlignment="1">
      <alignment horizontal="left" vertical="center" wrapText="1"/>
    </xf>
    <xf numFmtId="4" fontId="25" fillId="60" borderId="107" xfId="0" applyNumberFormat="1" applyFont="1" applyFill="1" applyBorder="1" applyAlignment="1">
      <alignment vertical="center"/>
    </xf>
    <xf numFmtId="4" fontId="25" fillId="0" borderId="60" xfId="0" applyNumberFormat="1" applyFont="1" applyFill="1" applyBorder="1" applyAlignment="1">
      <alignment horizontal="center" vertical="center"/>
    </xf>
    <xf numFmtId="49" fontId="76" fillId="0" borderId="0" xfId="68" applyNumberFormat="1" applyFont="1" applyFill="1" applyAlignment="1">
      <alignment horizontal="center" vertical="center" wrapText="1"/>
    </xf>
    <xf numFmtId="0" fontId="25" fillId="0" borderId="0" xfId="68" applyFont="1" applyFill="1" applyAlignment="1">
      <alignment horizontal="center" vertical="center" wrapText="1"/>
    </xf>
    <xf numFmtId="4" fontId="60" fillId="59" borderId="32" xfId="68" applyNumberFormat="1" applyFont="1" applyFill="1" applyBorder="1" applyAlignment="1">
      <alignment horizontal="right" vertical="center" wrapText="1"/>
    </xf>
    <xf numFmtId="49" fontId="25" fillId="0" borderId="11" xfId="0" applyNumberFormat="1" applyFont="1" applyBorder="1" applyAlignment="1">
      <alignment vertical="center"/>
    </xf>
    <xf numFmtId="0" fontId="25" fillId="0" borderId="13" xfId="68" applyFont="1" applyFill="1" applyBorder="1" applyAlignment="1">
      <alignment vertical="center" wrapText="1"/>
    </xf>
    <xf numFmtId="0" fontId="25" fillId="0" borderId="59" xfId="0" applyFont="1" applyBorder="1" applyAlignment="1">
      <alignment vertical="center"/>
    </xf>
    <xf numFmtId="4" fontId="59" fillId="59" borderId="32" xfId="68" applyNumberFormat="1" applyFont="1" applyFill="1" applyBorder="1" applyAlignment="1">
      <alignment horizontal="right" vertical="center" wrapText="1"/>
    </xf>
    <xf numFmtId="4" fontId="59" fillId="59" borderId="42" xfId="68" applyNumberFormat="1" applyFont="1" applyFill="1" applyBorder="1" applyAlignment="1">
      <alignment horizontal="right" vertical="center" wrapText="1"/>
    </xf>
    <xf numFmtId="0" fontId="25" fillId="0" borderId="49" xfId="0" applyFont="1" applyBorder="1" applyAlignment="1">
      <alignment horizontal="center" vertical="center"/>
    </xf>
    <xf numFmtId="49" fontId="25" fillId="0" borderId="50" xfId="0" applyNumberFormat="1" applyFont="1" applyBorder="1" applyAlignment="1">
      <alignment vertical="center"/>
    </xf>
    <xf numFmtId="0" fontId="25" fillId="0" borderId="76" xfId="0" applyFont="1" applyBorder="1" applyAlignment="1">
      <alignment vertical="center"/>
    </xf>
    <xf numFmtId="0" fontId="30" fillId="0" borderId="0" xfId="70" applyFont="1" applyFill="1" applyAlignment="1"/>
    <xf numFmtId="0" fontId="30" fillId="0" borderId="0" xfId="70" applyFont="1" applyFill="1" applyAlignment="1">
      <alignment horizontal="center"/>
    </xf>
    <xf numFmtId="0" fontId="28" fillId="0" borderId="0" xfId="68" applyFont="1" applyAlignment="1">
      <alignment horizontal="right"/>
    </xf>
    <xf numFmtId="4" fontId="62" fillId="0" borderId="16" xfId="0" applyNumberFormat="1" applyFont="1" applyFill="1" applyBorder="1" applyAlignment="1">
      <alignment vertical="center" wrapText="1"/>
    </xf>
    <xf numFmtId="0" fontId="62" fillId="0" borderId="26" xfId="68" applyFont="1" applyFill="1" applyBorder="1" applyAlignment="1">
      <alignment horizontal="center" vertical="center" wrapText="1"/>
    </xf>
    <xf numFmtId="4" fontId="32" fillId="59" borderId="38" xfId="0" applyNumberFormat="1" applyFont="1" applyFill="1" applyBorder="1" applyAlignment="1">
      <alignment vertical="center" wrapText="1"/>
    </xf>
    <xf numFmtId="0" fontId="32" fillId="0" borderId="53" xfId="0" applyFont="1" applyFill="1" applyBorder="1" applyAlignment="1">
      <alignment vertical="center" wrapText="1"/>
    </xf>
    <xf numFmtId="4" fontId="25" fillId="0" borderId="47" xfId="0" applyNumberFormat="1" applyFont="1" applyFill="1" applyBorder="1" applyAlignment="1">
      <alignment horizontal="center" vertical="center" wrapText="1"/>
    </xf>
    <xf numFmtId="1" fontId="25" fillId="0" borderId="11" xfId="68" applyNumberFormat="1" applyFont="1" applyBorder="1" applyAlignment="1">
      <alignment horizontal="center" vertical="center"/>
    </xf>
    <xf numFmtId="0" fontId="25" fillId="0" borderId="137" xfId="68" applyFont="1" applyBorder="1" applyAlignment="1">
      <alignment vertical="center"/>
    </xf>
    <xf numFmtId="4" fontId="25" fillId="59" borderId="46" xfId="0" applyNumberFormat="1" applyFont="1" applyFill="1" applyBorder="1" applyAlignment="1">
      <alignment vertical="center" wrapText="1"/>
    </xf>
    <xf numFmtId="0" fontId="25" fillId="0" borderId="128" xfId="68" applyFont="1" applyBorder="1" applyAlignment="1">
      <alignment horizontal="center" vertical="center" wrapText="1"/>
    </xf>
    <xf numFmtId="0" fontId="25" fillId="0" borderId="137" xfId="68" applyFont="1" applyBorder="1" applyAlignment="1">
      <alignment horizontal="left"/>
    </xf>
    <xf numFmtId="4" fontId="25" fillId="60" borderId="46" xfId="0" applyNumberFormat="1" applyFont="1" applyFill="1" applyBorder="1" applyAlignment="1">
      <alignment vertical="center" wrapText="1"/>
    </xf>
    <xf numFmtId="0" fontId="25" fillId="0" borderId="149" xfId="0" applyFont="1" applyBorder="1" applyAlignment="1">
      <alignment horizontal="center"/>
    </xf>
    <xf numFmtId="0" fontId="25" fillId="0" borderId="54" xfId="0" applyFont="1" applyBorder="1"/>
    <xf numFmtId="0" fontId="25" fillId="0" borderId="13" xfId="0" applyFont="1" applyBorder="1"/>
    <xf numFmtId="1" fontId="25" fillId="0" borderId="50" xfId="68" applyNumberFormat="1" applyFont="1" applyBorder="1" applyAlignment="1">
      <alignment horizontal="center" vertical="center"/>
    </xf>
    <xf numFmtId="0" fontId="25" fillId="0" borderId="56" xfId="0" applyFont="1" applyBorder="1"/>
    <xf numFmtId="4" fontId="25" fillId="59" borderId="48" xfId="0" applyNumberFormat="1" applyFont="1" applyFill="1" applyBorder="1" applyAlignment="1">
      <alignment vertical="center" wrapText="1"/>
    </xf>
    <xf numFmtId="0" fontId="31" fillId="0" borderId="65" xfId="67" applyFont="1" applyBorder="1" applyAlignment="1">
      <alignment horizontal="center"/>
    </xf>
    <xf numFmtId="0" fontId="34" fillId="0" borderId="14" xfId="67" applyFont="1" applyBorder="1" applyAlignment="1">
      <alignment horizontal="center"/>
    </xf>
    <xf numFmtId="0" fontId="31" fillId="0" borderId="14" xfId="67" applyFont="1" applyBorder="1" applyAlignment="1">
      <alignment horizontal="center"/>
    </xf>
    <xf numFmtId="0" fontId="25" fillId="0" borderId="25" xfId="67" applyFont="1" applyBorder="1" applyAlignment="1">
      <alignment horizontal="center"/>
    </xf>
    <xf numFmtId="0" fontId="34" fillId="0" borderId="11" xfId="67" applyFont="1" applyBorder="1" applyAlignment="1">
      <alignment horizontal="center"/>
    </xf>
    <xf numFmtId="0" fontId="25" fillId="0" borderId="23" xfId="67" applyFont="1" applyBorder="1" applyAlignment="1">
      <alignment horizontal="center"/>
    </xf>
    <xf numFmtId="4" fontId="25" fillId="59" borderId="60" xfId="0" applyNumberFormat="1" applyFont="1" applyFill="1" applyBorder="1" applyAlignment="1">
      <alignment vertical="center" wrapText="1"/>
    </xf>
    <xf numFmtId="0" fontId="31" fillId="0" borderId="69" xfId="67" applyFont="1" applyBorder="1" applyAlignment="1">
      <alignment horizontal="center"/>
    </xf>
    <xf numFmtId="0" fontId="34" fillId="0" borderId="50" xfId="67" applyFont="1" applyBorder="1" applyAlignment="1">
      <alignment horizontal="center"/>
    </xf>
    <xf numFmtId="0" fontId="31" fillId="0" borderId="70" xfId="67" applyFont="1" applyBorder="1" applyAlignment="1">
      <alignment horizontal="center"/>
    </xf>
    <xf numFmtId="0" fontId="25" fillId="0" borderId="34" xfId="67" applyFont="1" applyBorder="1" applyAlignment="1">
      <alignment horizontal="center"/>
    </xf>
    <xf numFmtId="0" fontId="31" fillId="0" borderId="0" xfId="67" applyFont="1" applyBorder="1" applyAlignment="1">
      <alignment horizontal="center"/>
    </xf>
    <xf numFmtId="0" fontId="34" fillId="0" borderId="0" xfId="67" applyFont="1" applyBorder="1" applyAlignment="1">
      <alignment horizontal="center"/>
    </xf>
    <xf numFmtId="0" fontId="9" fillId="0" borderId="0" xfId="67" applyBorder="1" applyAlignment="1">
      <alignment horizontal="center"/>
    </xf>
    <xf numFmtId="0" fontId="25" fillId="0" borderId="0" xfId="67" applyFont="1" applyBorder="1" applyAlignment="1">
      <alignment horizontal="center"/>
    </xf>
    <xf numFmtId="0" fontId="34" fillId="0" borderId="0" xfId="110" applyFont="1" applyBorder="1" applyAlignment="1">
      <alignment horizontal="left"/>
    </xf>
    <xf numFmtId="4" fontId="31" fillId="0" borderId="0" xfId="67" applyNumberFormat="1" applyFont="1" applyFill="1" applyBorder="1"/>
    <xf numFmtId="4" fontId="9" fillId="0" borderId="0" xfId="67" applyNumberFormat="1"/>
    <xf numFmtId="0" fontId="33" fillId="0" borderId="0" xfId="67" applyFont="1" applyAlignment="1"/>
    <xf numFmtId="49" fontId="25" fillId="0" borderId="55" xfId="69" applyNumberFormat="1" applyFont="1" applyBorder="1" applyAlignment="1">
      <alignment horizontal="center"/>
    </xf>
    <xf numFmtId="0" fontId="25" fillId="0" borderId="23" xfId="69" applyFont="1" applyBorder="1"/>
    <xf numFmtId="4" fontId="60" fillId="0" borderId="0" xfId="0" applyNumberFormat="1" applyFont="1" applyFill="1" applyAlignment="1">
      <alignment horizontal="right" vertical="center" wrapText="1"/>
    </xf>
    <xf numFmtId="49" fontId="32" fillId="0" borderId="55" xfId="69" applyNumberFormat="1" applyFont="1" applyBorder="1" applyAlignment="1">
      <alignment horizontal="center"/>
    </xf>
    <xf numFmtId="0" fontId="32" fillId="0" borderId="23" xfId="69" applyFont="1" applyBorder="1"/>
    <xf numFmtId="3" fontId="32" fillId="0" borderId="0" xfId="0" applyNumberFormat="1" applyFont="1" applyFill="1" applyAlignment="1">
      <alignment horizontal="center" vertical="center" wrapText="1"/>
    </xf>
    <xf numFmtId="49" fontId="32" fillId="0" borderId="68" xfId="69" applyNumberFormat="1" applyFont="1" applyBorder="1" applyAlignment="1">
      <alignment horizontal="center"/>
    </xf>
    <xf numFmtId="0" fontId="32" fillId="0" borderId="34" xfId="69" applyFont="1" applyBorder="1"/>
    <xf numFmtId="4" fontId="35" fillId="0" borderId="0" xfId="0" applyNumberFormat="1" applyFont="1" applyFill="1" applyAlignment="1">
      <alignment vertical="center" wrapText="1"/>
    </xf>
    <xf numFmtId="0" fontId="26" fillId="0" borderId="0" xfId="68" applyFont="1" applyFill="1" applyAlignment="1"/>
    <xf numFmtId="4" fontId="77" fillId="0" borderId="0" xfId="68" applyNumberFormat="1" applyFont="1" applyAlignment="1">
      <alignment horizontal="right"/>
    </xf>
    <xf numFmtId="0" fontId="29" fillId="0" borderId="110" xfId="68" applyFont="1" applyBorder="1" applyAlignment="1">
      <alignment horizontal="center" vertical="center"/>
    </xf>
    <xf numFmtId="4" fontId="25" fillId="0" borderId="27" xfId="0" applyNumberFormat="1" applyFont="1" applyFill="1" applyBorder="1" applyAlignment="1">
      <alignment horizontal="center" vertical="center" wrapText="1"/>
    </xf>
    <xf numFmtId="4" fontId="32" fillId="59" borderId="38" xfId="0" applyNumberFormat="1" applyFont="1" applyFill="1" applyBorder="1"/>
    <xf numFmtId="0" fontId="32" fillId="0" borderId="134" xfId="68" applyFont="1" applyFill="1" applyBorder="1" applyAlignment="1">
      <alignment horizontal="center"/>
    </xf>
    <xf numFmtId="49" fontId="32" fillId="0" borderId="17" xfId="68" applyNumberFormat="1" applyFont="1" applyFill="1" applyBorder="1" applyAlignment="1">
      <alignment horizontal="center"/>
    </xf>
    <xf numFmtId="0" fontId="32" fillId="0" borderId="97" xfId="68" applyFont="1" applyFill="1" applyBorder="1" applyAlignment="1"/>
    <xf numFmtId="4" fontId="32" fillId="60" borderId="38" xfId="0" applyNumberFormat="1" applyFont="1" applyFill="1" applyBorder="1"/>
    <xf numFmtId="4" fontId="25" fillId="59" borderId="48" xfId="0" applyNumberFormat="1" applyFont="1" applyFill="1" applyBorder="1"/>
    <xf numFmtId="0" fontId="25" fillId="0" borderId="134" xfId="68" applyFont="1" applyBorder="1" applyAlignment="1">
      <alignment horizontal="center"/>
    </xf>
    <xf numFmtId="49" fontId="25" fillId="0" borderId="17" xfId="68" applyNumberFormat="1" applyFont="1" applyBorder="1" applyAlignment="1">
      <alignment horizontal="center"/>
    </xf>
    <xf numFmtId="0" fontId="25" fillId="0" borderId="109" xfId="68" applyFont="1" applyBorder="1"/>
    <xf numFmtId="4" fontId="25" fillId="60" borderId="48" xfId="0" applyNumberFormat="1" applyFont="1" applyFill="1" applyBorder="1"/>
    <xf numFmtId="4" fontId="25" fillId="0" borderId="25" xfId="0" applyNumberFormat="1" applyFont="1" applyFill="1" applyBorder="1" applyAlignment="1">
      <alignment horizontal="center" vertical="center" wrapText="1"/>
    </xf>
    <xf numFmtId="0" fontId="80" fillId="0" borderId="0" xfId="0" applyFont="1" applyFill="1" applyAlignment="1">
      <alignment vertical="center" wrapText="1"/>
    </xf>
    <xf numFmtId="4" fontId="25" fillId="59" borderId="32" xfId="0" applyNumberFormat="1" applyFont="1" applyFill="1" applyBorder="1"/>
    <xf numFmtId="4" fontId="25" fillId="60" borderId="32" xfId="0" applyNumberFormat="1" applyFont="1" applyFill="1" applyBorder="1"/>
    <xf numFmtId="4" fontId="25" fillId="59" borderId="43" xfId="0" applyNumberFormat="1" applyFont="1" applyFill="1" applyBorder="1"/>
    <xf numFmtId="4" fontId="25" fillId="60" borderId="43" xfId="0" applyNumberFormat="1" applyFont="1" applyFill="1" applyBorder="1"/>
    <xf numFmtId="4" fontId="25" fillId="59" borderId="92" xfId="0" applyNumberFormat="1" applyFont="1" applyFill="1" applyBorder="1"/>
    <xf numFmtId="4" fontId="25" fillId="60" borderId="92" xfId="0" applyNumberFormat="1" applyFont="1" applyFill="1" applyBorder="1"/>
    <xf numFmtId="4" fontId="25" fillId="59" borderId="150" xfId="0" applyNumberFormat="1" applyFont="1" applyFill="1" applyBorder="1"/>
    <xf numFmtId="0" fontId="25" fillId="0" borderId="139" xfId="68" applyFont="1" applyBorder="1" applyAlignment="1">
      <alignment horizontal="center"/>
    </xf>
    <xf numFmtId="49" fontId="25" fillId="0" borderId="151" xfId="68" applyNumberFormat="1" applyFont="1" applyBorder="1" applyAlignment="1">
      <alignment horizontal="center"/>
    </xf>
    <xf numFmtId="0" fontId="25" fillId="0" borderId="140" xfId="68" applyFont="1" applyBorder="1"/>
    <xf numFmtId="4" fontId="25" fillId="60" borderId="150" xfId="0" applyNumberFormat="1" applyFont="1" applyFill="1" applyBorder="1"/>
    <xf numFmtId="0" fontId="25" fillId="0" borderId="0" xfId="68" applyFont="1" applyBorder="1" applyAlignment="1">
      <alignment horizontal="center"/>
    </xf>
    <xf numFmtId="49" fontId="25" fillId="0" borderId="0" xfId="68" applyNumberFormat="1" applyFont="1" applyBorder="1" applyAlignment="1">
      <alignment horizontal="center"/>
    </xf>
    <xf numFmtId="0" fontId="25" fillId="0" borderId="0" xfId="68" applyFont="1" applyBorder="1"/>
    <xf numFmtId="4" fontId="25" fillId="0" borderId="0" xfId="0" applyNumberFormat="1" applyFont="1" applyFill="1" applyBorder="1"/>
    <xf numFmtId="4" fontId="25" fillId="0" borderId="0" xfId="0" applyNumberFormat="1" applyFont="1" applyFill="1" applyBorder="1" applyAlignment="1">
      <alignment horizontal="center" vertical="center" wrapText="1"/>
    </xf>
    <xf numFmtId="0" fontId="26" fillId="0" borderId="0" xfId="68" applyFont="1" applyAlignment="1">
      <alignment horizontal="center" vertical="center" wrapText="1"/>
    </xf>
    <xf numFmtId="4" fontId="71" fillId="0" borderId="16" xfId="68" applyNumberFormat="1" applyFont="1" applyFill="1" applyBorder="1" applyAlignment="1">
      <alignment vertical="center" wrapText="1"/>
    </xf>
    <xf numFmtId="0" fontId="71" fillId="0" borderId="28" xfId="68" applyFont="1" applyFill="1" applyBorder="1" applyAlignment="1">
      <alignment horizontal="center" vertical="center" wrapText="1"/>
    </xf>
    <xf numFmtId="0" fontId="71" fillId="0" borderId="30" xfId="68" applyFont="1" applyFill="1" applyBorder="1" applyAlignment="1">
      <alignment horizontal="center" vertical="center" wrapText="1"/>
    </xf>
    <xf numFmtId="0" fontId="71" fillId="0" borderId="41" xfId="68" applyFont="1" applyFill="1" applyBorder="1" applyAlignment="1">
      <alignment horizontal="center" vertical="center" wrapText="1"/>
    </xf>
    <xf numFmtId="4" fontId="25" fillId="59" borderId="38" xfId="68" applyNumberFormat="1" applyFont="1" applyFill="1" applyBorder="1" applyAlignment="1">
      <alignment vertical="center"/>
    </xf>
    <xf numFmtId="0" fontId="25" fillId="0" borderId="64" xfId="0" applyFont="1" applyBorder="1" applyAlignment="1">
      <alignment horizontal="center" vertical="center"/>
    </xf>
    <xf numFmtId="49" fontId="25" fillId="0" borderId="124" xfId="68" applyNumberFormat="1" applyFont="1" applyBorder="1" applyAlignment="1">
      <alignment horizontal="center" vertical="center"/>
    </xf>
    <xf numFmtId="0" fontId="25" fillId="0" borderId="78" xfId="68" applyFont="1" applyFill="1" applyBorder="1" applyAlignment="1">
      <alignment vertical="center"/>
    </xf>
    <xf numFmtId="4" fontId="25" fillId="60" borderId="38" xfId="68" applyNumberFormat="1" applyFont="1" applyFill="1" applyBorder="1" applyAlignment="1">
      <alignment vertical="center"/>
    </xf>
    <xf numFmtId="4" fontId="25" fillId="0" borderId="38" xfId="68" applyNumberFormat="1" applyFont="1" applyFill="1" applyBorder="1" applyAlignment="1">
      <alignment vertical="center"/>
    </xf>
    <xf numFmtId="4" fontId="25" fillId="59" borderId="32" xfId="68" applyNumberFormat="1" applyFont="1" applyFill="1" applyBorder="1" applyAlignment="1">
      <alignment vertical="center" wrapText="1"/>
    </xf>
    <xf numFmtId="0" fontId="25" fillId="0" borderId="55" xfId="0" applyFont="1" applyBorder="1" applyAlignment="1">
      <alignment horizontal="center" vertical="center" wrapText="1"/>
    </xf>
    <xf numFmtId="49" fontId="25" fillId="0" borderId="11" xfId="68" applyNumberFormat="1" applyFont="1" applyBorder="1" applyAlignment="1">
      <alignment horizontal="center" vertical="center" wrapText="1"/>
    </xf>
    <xf numFmtId="0" fontId="25" fillId="0" borderId="126" xfId="68" applyFont="1" applyFill="1" applyBorder="1" applyAlignment="1">
      <alignment vertical="center" wrapText="1"/>
    </xf>
    <xf numFmtId="4" fontId="25" fillId="60" borderId="32" xfId="68" applyNumberFormat="1" applyFont="1" applyFill="1" applyBorder="1" applyAlignment="1">
      <alignment vertical="center" wrapText="1"/>
    </xf>
    <xf numFmtId="4" fontId="25" fillId="0" borderId="32" xfId="68" applyNumberFormat="1" applyFont="1" applyFill="1" applyBorder="1" applyAlignment="1">
      <alignment vertical="center" wrapText="1"/>
    </xf>
    <xf numFmtId="4" fontId="25" fillId="59" borderId="42" xfId="68" applyNumberFormat="1" applyFont="1" applyFill="1" applyBorder="1" applyAlignment="1">
      <alignment vertical="center" wrapText="1"/>
    </xf>
    <xf numFmtId="0" fontId="25" fillId="0" borderId="68" xfId="0" applyFont="1" applyBorder="1" applyAlignment="1">
      <alignment horizontal="center" vertical="center" wrapText="1"/>
    </xf>
    <xf numFmtId="49" fontId="25" fillId="0" borderId="50" xfId="68" applyNumberFormat="1" applyFont="1" applyBorder="1" applyAlignment="1">
      <alignment horizontal="center" vertical="center" wrapText="1"/>
    </xf>
    <xf numFmtId="0" fontId="25" fillId="0" borderId="82" xfId="68" applyFont="1" applyFill="1" applyBorder="1" applyAlignment="1">
      <alignment vertical="center" wrapText="1"/>
    </xf>
    <xf numFmtId="4" fontId="25" fillId="60" borderId="42" xfId="68" applyNumberFormat="1" applyFont="1" applyFill="1" applyBorder="1" applyAlignment="1">
      <alignment vertical="center" wrapText="1"/>
    </xf>
    <xf numFmtId="4" fontId="25" fillId="0" borderId="42" xfId="68" applyNumberFormat="1" applyFont="1" applyFill="1" applyBorder="1" applyAlignment="1">
      <alignment vertical="center" wrapText="1"/>
    </xf>
    <xf numFmtId="0" fontId="33" fillId="0" borderId="0" xfId="0" applyFont="1" applyAlignment="1">
      <alignment horizontal="center"/>
    </xf>
    <xf numFmtId="0" fontId="25" fillId="0" borderId="0" xfId="68" applyFont="1" applyFill="1" applyAlignment="1">
      <alignment horizontal="right" vertical="center" wrapText="1"/>
    </xf>
    <xf numFmtId="0" fontId="28" fillId="0" borderId="31" xfId="0" applyFont="1" applyFill="1" applyBorder="1" applyAlignment="1">
      <alignment horizontal="center" vertical="center" wrapText="1"/>
    </xf>
    <xf numFmtId="49" fontId="28" fillId="0" borderId="110" xfId="0" applyNumberFormat="1" applyFont="1" applyFill="1" applyBorder="1" applyAlignment="1">
      <alignment horizontal="center" vertical="center" wrapText="1"/>
    </xf>
    <xf numFmtId="4" fontId="28" fillId="59" borderId="42" xfId="105" applyNumberFormat="1" applyFont="1" applyFill="1" applyBorder="1" applyAlignment="1">
      <alignment vertical="center" wrapText="1"/>
    </xf>
    <xf numFmtId="49" fontId="28" fillId="0" borderId="51" xfId="68" applyNumberFormat="1" applyFont="1" applyFill="1" applyBorder="1" applyAlignment="1">
      <alignment horizontal="center" vertical="center"/>
    </xf>
    <xf numFmtId="0" fontId="28" fillId="0" borderId="82" xfId="0" applyFont="1" applyFill="1" applyBorder="1" applyAlignment="1">
      <alignment vertical="center"/>
    </xf>
    <xf numFmtId="0" fontId="28" fillId="0" borderId="56" xfId="105" applyFont="1" applyFill="1" applyBorder="1" applyAlignment="1">
      <alignment vertical="center" wrapText="1"/>
    </xf>
    <xf numFmtId="4" fontId="28" fillId="60" borderId="42" xfId="105" applyNumberFormat="1" applyFont="1" applyFill="1" applyBorder="1" applyAlignment="1">
      <alignment vertical="center" wrapText="1"/>
    </xf>
    <xf numFmtId="4" fontId="25" fillId="0" borderId="42" xfId="105" applyNumberFormat="1" applyFont="1" applyFill="1" applyBorder="1" applyAlignment="1">
      <alignment vertical="center" wrapText="1"/>
    </xf>
    <xf numFmtId="49" fontId="25" fillId="0" borderId="0" xfId="0" applyNumberFormat="1" applyFont="1"/>
    <xf numFmtId="49" fontId="27" fillId="0" borderId="0" xfId="68" applyNumberFormat="1" applyFont="1" applyFill="1" applyAlignment="1"/>
    <xf numFmtId="49" fontId="27" fillId="0" borderId="0" xfId="68" applyNumberFormat="1" applyFont="1" applyFill="1" applyAlignment="1">
      <alignment horizontal="center"/>
    </xf>
    <xf numFmtId="4" fontId="71" fillId="0" borderId="16" xfId="0" applyNumberFormat="1" applyFont="1" applyFill="1" applyBorder="1" applyAlignment="1">
      <alignment vertical="center" wrapText="1"/>
    </xf>
    <xf numFmtId="0" fontId="71" fillId="0" borderId="33" xfId="68" applyFont="1" applyFill="1" applyBorder="1" applyAlignment="1">
      <alignment horizontal="center" vertical="center" wrapText="1"/>
    </xf>
    <xf numFmtId="4" fontId="81" fillId="59" borderId="42" xfId="0" applyNumberFormat="1" applyFont="1" applyFill="1" applyBorder="1" applyAlignment="1">
      <alignment vertical="center" wrapText="1"/>
    </xf>
    <xf numFmtId="0" fontId="81" fillId="0" borderId="49" xfId="68" applyFont="1" applyBorder="1" applyAlignment="1">
      <alignment horizontal="center" vertical="center" wrapText="1"/>
    </xf>
    <xf numFmtId="0" fontId="81" fillId="0" borderId="50" xfId="68" applyFont="1" applyBorder="1" applyAlignment="1">
      <alignment horizontal="center" vertical="center" wrapText="1"/>
    </xf>
    <xf numFmtId="0" fontId="81" fillId="0" borderId="34" xfId="0" applyFont="1" applyBorder="1" applyAlignment="1">
      <alignment horizontal="left" vertical="center" wrapText="1"/>
    </xf>
    <xf numFmtId="4" fontId="81" fillId="60" borderId="42" xfId="0" applyNumberFormat="1" applyFont="1" applyFill="1" applyBorder="1" applyAlignment="1">
      <alignment vertical="center" wrapText="1"/>
    </xf>
    <xf numFmtId="4" fontId="25" fillId="0" borderId="16" xfId="68" applyNumberFormat="1" applyFont="1" applyFill="1" applyBorder="1" applyAlignment="1">
      <alignment vertical="center"/>
    </xf>
    <xf numFmtId="0" fontId="25" fillId="0" borderId="0" xfId="68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4" fontId="25" fillId="0" borderId="0" xfId="68" applyNumberFormat="1" applyFont="1" applyFill="1" applyBorder="1" applyAlignment="1">
      <alignment vertical="center" wrapText="1"/>
    </xf>
    <xf numFmtId="4" fontId="82" fillId="0" borderId="0" xfId="68" applyNumberFormat="1" applyFont="1" applyFill="1" applyBorder="1" applyAlignment="1">
      <alignment vertical="center" wrapText="1"/>
    </xf>
    <xf numFmtId="4" fontId="82" fillId="0" borderId="152" xfId="68" applyNumberFormat="1" applyFont="1" applyFill="1" applyBorder="1" applyAlignment="1">
      <alignment horizontal="left" vertical="center"/>
    </xf>
    <xf numFmtId="4" fontId="71" fillId="59" borderId="16" xfId="0" applyNumberFormat="1" applyFont="1" applyFill="1" applyBorder="1" applyAlignment="1">
      <alignment vertical="center" wrapText="1"/>
    </xf>
    <xf numFmtId="0" fontId="71" fillId="0" borderId="29" xfId="68" applyFont="1" applyBorder="1" applyAlignment="1">
      <alignment horizontal="center" vertical="center" wrapText="1"/>
    </xf>
    <xf numFmtId="0" fontId="71" fillId="0" borderId="30" xfId="68" applyFont="1" applyBorder="1" applyAlignment="1">
      <alignment horizontal="center" vertical="center" wrapText="1"/>
    </xf>
    <xf numFmtId="0" fontId="71" fillId="0" borderId="27" xfId="0" applyFont="1" applyBorder="1" applyAlignment="1">
      <alignment horizontal="left" vertical="center" wrapText="1"/>
    </xf>
    <xf numFmtId="4" fontId="71" fillId="60" borderId="16" xfId="0" applyNumberFormat="1" applyFont="1" applyFill="1" applyBorder="1" applyAlignment="1">
      <alignment vertical="center" wrapText="1"/>
    </xf>
    <xf numFmtId="4" fontId="28" fillId="0" borderId="16" xfId="70" applyNumberFormat="1" applyFont="1" applyFill="1" applyBorder="1" applyAlignment="1">
      <alignment horizontal="center" vertical="center" wrapText="1"/>
    </xf>
    <xf numFmtId="4" fontId="83" fillId="59" borderId="16" xfId="0" applyNumberFormat="1" applyFont="1" applyFill="1" applyBorder="1" applyAlignment="1">
      <alignment vertical="center" wrapText="1"/>
    </xf>
    <xf numFmtId="0" fontId="83" fillId="0" borderId="29" xfId="68" applyFont="1" applyBorder="1" applyAlignment="1">
      <alignment horizontal="center" vertical="center" wrapText="1"/>
    </xf>
    <xf numFmtId="0" fontId="83" fillId="0" borderId="30" xfId="68" applyFont="1" applyBorder="1" applyAlignment="1">
      <alignment horizontal="center" vertical="center" wrapText="1"/>
    </xf>
    <xf numFmtId="0" fontId="83" fillId="0" borderId="27" xfId="0" applyFont="1" applyBorder="1" applyAlignment="1">
      <alignment horizontal="left" vertical="center" wrapText="1"/>
    </xf>
    <xf numFmtId="4" fontId="83" fillId="60" borderId="16" xfId="0" applyNumberFormat="1" applyFont="1" applyFill="1" applyBorder="1" applyAlignment="1">
      <alignment vertical="center" wrapText="1"/>
    </xf>
    <xf numFmtId="4" fontId="28" fillId="0" borderId="60" xfId="70" applyNumberFormat="1" applyFont="1" applyFill="1" applyBorder="1" applyAlignment="1">
      <alignment vertical="center" wrapText="1"/>
    </xf>
    <xf numFmtId="4" fontId="83" fillId="0" borderId="16" xfId="0" applyNumberFormat="1" applyFont="1" applyFill="1" applyBorder="1" applyAlignment="1">
      <alignment vertical="center" wrapText="1"/>
    </xf>
    <xf numFmtId="0" fontId="83" fillId="0" borderId="0" xfId="68" applyFont="1" applyBorder="1" applyAlignment="1">
      <alignment horizontal="center" vertical="center" wrapText="1"/>
    </xf>
    <xf numFmtId="0" fontId="83" fillId="0" borderId="0" xfId="0" applyFont="1" applyBorder="1" applyAlignment="1">
      <alignment horizontal="left" vertical="center" wrapText="1"/>
    </xf>
    <xf numFmtId="4" fontId="83" fillId="0" borderId="0" xfId="0" applyNumberFormat="1" applyFont="1" applyFill="1" applyBorder="1" applyAlignment="1">
      <alignment vertical="center" wrapText="1"/>
    </xf>
    <xf numFmtId="0" fontId="84" fillId="0" borderId="0" xfId="0" applyFont="1" applyAlignment="1">
      <alignment vertical="center"/>
    </xf>
    <xf numFmtId="4" fontId="85" fillId="0" borderId="16" xfId="68" applyNumberFormat="1" applyFont="1" applyFill="1" applyBorder="1" applyAlignment="1">
      <alignment vertical="center" wrapText="1"/>
    </xf>
    <xf numFmtId="0" fontId="85" fillId="0" borderId="33" xfId="68" applyFont="1" applyFill="1" applyBorder="1" applyAlignment="1">
      <alignment horizontal="center" vertical="center" wrapText="1"/>
    </xf>
    <xf numFmtId="0" fontId="85" fillId="0" borderId="30" xfId="68" applyFont="1" applyFill="1" applyBorder="1" applyAlignment="1">
      <alignment horizontal="center" vertical="center" wrapText="1"/>
    </xf>
    <xf numFmtId="0" fontId="85" fillId="0" borderId="41" xfId="68" applyFont="1" applyFill="1" applyBorder="1" applyAlignment="1">
      <alignment horizontal="center" vertical="center" wrapText="1"/>
    </xf>
    <xf numFmtId="4" fontId="32" fillId="59" borderId="38" xfId="68" applyNumberFormat="1" applyFont="1" applyFill="1" applyBorder="1" applyAlignment="1">
      <alignment vertical="center" wrapText="1"/>
    </xf>
    <xf numFmtId="0" fontId="32" fillId="0" borderId="64" xfId="0" applyFont="1" applyBorder="1" applyAlignment="1">
      <alignment horizontal="center" vertical="center" wrapText="1"/>
    </xf>
    <xf numFmtId="49" fontId="32" fillId="0" borderId="63" xfId="68" applyNumberFormat="1" applyFont="1" applyBorder="1" applyAlignment="1">
      <alignment horizontal="center" vertical="center" wrapText="1"/>
    </xf>
    <xf numFmtId="49" fontId="32" fillId="0" borderId="24" xfId="0" applyNumberFormat="1" applyFont="1" applyBorder="1" applyAlignment="1">
      <alignment horizontal="left" vertical="center" wrapText="1"/>
    </xf>
    <xf numFmtId="4" fontId="32" fillId="60" borderId="38" xfId="68" applyNumberFormat="1" applyFont="1" applyFill="1" applyBorder="1" applyAlignment="1">
      <alignment vertical="center" wrapText="1"/>
    </xf>
    <xf numFmtId="4" fontId="32" fillId="0" borderId="38" xfId="68" applyNumberFormat="1" applyFont="1" applyFill="1" applyBorder="1" applyAlignment="1">
      <alignment vertical="center" wrapText="1"/>
    </xf>
    <xf numFmtId="4" fontId="25" fillId="59" borderId="48" xfId="68" applyNumberFormat="1" applyFont="1" applyFill="1" applyBorder="1" applyAlignment="1">
      <alignment vertical="center" wrapText="1"/>
    </xf>
    <xf numFmtId="0" fontId="25" fillId="0" borderId="65" xfId="0" applyFont="1" applyBorder="1" applyAlignment="1">
      <alignment horizontal="center" vertical="center" wrapText="1"/>
    </xf>
    <xf numFmtId="49" fontId="25" fillId="0" borderId="25" xfId="0" applyNumberFormat="1" applyFont="1" applyBorder="1" applyAlignment="1">
      <alignment horizontal="left" vertical="center" wrapText="1"/>
    </xf>
    <xf numFmtId="4" fontId="25" fillId="60" borderId="48" xfId="68" applyNumberFormat="1" applyFont="1" applyFill="1" applyBorder="1" applyAlignment="1">
      <alignment vertical="center" wrapText="1"/>
    </xf>
    <xf numFmtId="4" fontId="25" fillId="0" borderId="48" xfId="68" applyNumberFormat="1" applyFont="1" applyFill="1" applyBorder="1" applyAlignment="1">
      <alignment vertical="center" wrapText="1"/>
    </xf>
    <xf numFmtId="4" fontId="32" fillId="59" borderId="48" xfId="68" applyNumberFormat="1" applyFont="1" applyFill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49" fontId="32" fillId="0" borderId="14" xfId="68" applyNumberFormat="1" applyFont="1" applyBorder="1" applyAlignment="1">
      <alignment horizontal="center" vertical="center" wrapText="1"/>
    </xf>
    <xf numFmtId="49" fontId="32" fillId="0" borderId="25" xfId="0" applyNumberFormat="1" applyFont="1" applyBorder="1" applyAlignment="1">
      <alignment horizontal="left" vertical="center" wrapText="1"/>
    </xf>
    <xf numFmtId="4" fontId="32" fillId="60" borderId="48" xfId="68" applyNumberFormat="1" applyFont="1" applyFill="1" applyBorder="1" applyAlignment="1">
      <alignment vertical="center" wrapText="1"/>
    </xf>
    <xf numFmtId="4" fontId="32" fillId="0" borderId="48" xfId="68" applyNumberFormat="1" applyFont="1" applyFill="1" applyBorder="1" applyAlignment="1">
      <alignment vertical="center" wrapText="1"/>
    </xf>
    <xf numFmtId="4" fontId="25" fillId="59" borderId="60" xfId="68" applyNumberFormat="1" applyFont="1" applyFill="1" applyBorder="1" applyAlignment="1">
      <alignment vertical="center" wrapText="1"/>
    </xf>
    <xf numFmtId="0" fontId="25" fillId="0" borderId="69" xfId="0" applyFont="1" applyBorder="1" applyAlignment="1">
      <alignment horizontal="center" vertical="center" wrapText="1"/>
    </xf>
    <xf numFmtId="49" fontId="25" fillId="0" borderId="70" xfId="68" applyNumberFormat="1" applyFont="1" applyBorder="1" applyAlignment="1">
      <alignment horizontal="center" vertical="center" wrapText="1"/>
    </xf>
    <xf numFmtId="49" fontId="25" fillId="0" borderId="80" xfId="0" applyNumberFormat="1" applyFont="1" applyBorder="1" applyAlignment="1">
      <alignment horizontal="left" vertical="center" wrapText="1"/>
    </xf>
    <xf numFmtId="4" fontId="25" fillId="60" borderId="60" xfId="68" applyNumberFormat="1" applyFont="1" applyFill="1" applyBorder="1" applyAlignment="1">
      <alignment vertical="center" wrapText="1"/>
    </xf>
    <xf numFmtId="4" fontId="25" fillId="0" borderId="60" xfId="68" applyNumberFormat="1" applyFont="1" applyFill="1" applyBorder="1" applyAlignment="1">
      <alignment vertical="center" wrapText="1"/>
    </xf>
    <xf numFmtId="49" fontId="25" fillId="0" borderId="0" xfId="68" applyNumberFormat="1" applyFont="1" applyFill="1" applyBorder="1" applyAlignment="1">
      <alignment horizontal="center" vertical="center" wrapText="1"/>
    </xf>
    <xf numFmtId="0" fontId="25" fillId="0" borderId="0" xfId="68" applyFont="1" applyFill="1" applyBorder="1" applyAlignment="1">
      <alignment horizontal="left" vertical="center" wrapText="1"/>
    </xf>
    <xf numFmtId="4" fontId="82" fillId="0" borderId="0" xfId="68" applyNumberFormat="1" applyFont="1" applyFill="1" applyBorder="1" applyAlignment="1">
      <alignment vertical="top" wrapText="1"/>
    </xf>
    <xf numFmtId="4" fontId="86" fillId="59" borderId="38" xfId="68" applyNumberFormat="1" applyFont="1" applyFill="1" applyBorder="1" applyAlignment="1">
      <alignment vertical="center" wrapText="1"/>
    </xf>
    <xf numFmtId="0" fontId="86" fillId="0" borderId="64" xfId="0" applyFont="1" applyBorder="1" applyAlignment="1">
      <alignment horizontal="center" vertical="center" wrapText="1"/>
    </xf>
    <xf numFmtId="49" fontId="86" fillId="0" borderId="124" xfId="68" applyNumberFormat="1" applyFont="1" applyBorder="1" applyAlignment="1">
      <alignment horizontal="center" vertical="center" wrapText="1"/>
    </xf>
    <xf numFmtId="49" fontId="86" fillId="0" borderId="24" xfId="0" applyNumberFormat="1" applyFont="1" applyBorder="1" applyAlignment="1">
      <alignment horizontal="left" vertical="center" wrapText="1"/>
    </xf>
    <xf numFmtId="4" fontId="86" fillId="60" borderId="38" xfId="68" applyNumberFormat="1" applyFont="1" applyFill="1" applyBorder="1" applyAlignment="1">
      <alignment vertical="center" wrapText="1"/>
    </xf>
    <xf numFmtId="4" fontId="68" fillId="59" borderId="42" xfId="68" applyNumberFormat="1" applyFont="1" applyFill="1" applyBorder="1" applyAlignment="1">
      <alignment vertical="center" wrapText="1"/>
    </xf>
    <xf numFmtId="0" fontId="68" fillId="0" borderId="69" xfId="0" applyFont="1" applyBorder="1" applyAlignment="1">
      <alignment horizontal="center" vertical="center" wrapText="1"/>
    </xf>
    <xf numFmtId="49" fontId="68" fillId="0" borderId="70" xfId="68" applyNumberFormat="1" applyFont="1" applyBorder="1" applyAlignment="1">
      <alignment horizontal="center" vertical="center" wrapText="1"/>
    </xf>
    <xf numFmtId="0" fontId="68" fillId="0" borderId="80" xfId="0" applyFont="1" applyBorder="1" applyAlignment="1">
      <alignment horizontal="left" vertical="center" wrapText="1"/>
    </xf>
    <xf numFmtId="4" fontId="68" fillId="60" borderId="42" xfId="68" applyNumberFormat="1" applyFont="1" applyFill="1" applyBorder="1" applyAlignment="1">
      <alignment vertical="center" wrapText="1"/>
    </xf>
    <xf numFmtId="4" fontId="86" fillId="0" borderId="38" xfId="68" applyNumberFormat="1" applyFont="1" applyFill="1" applyBorder="1" applyAlignment="1">
      <alignment vertical="center" wrapText="1"/>
    </xf>
    <xf numFmtId="4" fontId="68" fillId="0" borderId="42" xfId="68" applyNumberFormat="1" applyFont="1" applyFill="1" applyBorder="1" applyAlignment="1">
      <alignment vertical="center" wrapText="1"/>
    </xf>
    <xf numFmtId="0" fontId="89" fillId="0" borderId="0" xfId="0" applyFont="1"/>
    <xf numFmtId="0" fontId="90" fillId="0" borderId="0" xfId="0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center"/>
    </xf>
    <xf numFmtId="14" fontId="33" fillId="0" borderId="0" xfId="0" applyNumberFormat="1" applyFont="1" applyAlignment="1"/>
    <xf numFmtId="0" fontId="33" fillId="0" borderId="0" xfId="0" applyFont="1" applyAlignment="1"/>
    <xf numFmtId="0" fontId="89" fillId="0" borderId="0" xfId="0" applyFont="1" applyAlignment="1">
      <alignment horizontal="center"/>
    </xf>
    <xf numFmtId="0" fontId="0" fillId="0" borderId="0" xfId="0" applyAlignment="1"/>
    <xf numFmtId="0" fontId="9" fillId="0" borderId="0" xfId="120"/>
    <xf numFmtId="0" fontId="39" fillId="0" borderId="0" xfId="120" applyFont="1" applyAlignment="1">
      <alignment horizontal="center"/>
    </xf>
    <xf numFmtId="0" fontId="25" fillId="0" borderId="0" xfId="120" applyFont="1" applyAlignment="1"/>
    <xf numFmtId="0" fontId="25" fillId="0" borderId="0" xfId="120" applyFont="1" applyAlignment="1">
      <alignment horizontal="left"/>
    </xf>
    <xf numFmtId="49" fontId="39" fillId="0" borderId="0" xfId="120" applyNumberFormat="1" applyFont="1" applyAlignment="1">
      <alignment horizontal="center"/>
    </xf>
    <xf numFmtId="0" fontId="25" fillId="0" borderId="0" xfId="120" applyFont="1"/>
    <xf numFmtId="49" fontId="39" fillId="0" borderId="0" xfId="120" applyNumberFormat="1" applyFont="1" applyFill="1" applyAlignment="1">
      <alignment horizontal="center"/>
    </xf>
    <xf numFmtId="0" fontId="25" fillId="0" borderId="0" xfId="120" applyFont="1" applyFill="1" applyAlignment="1">
      <alignment horizontal="left"/>
    </xf>
    <xf numFmtId="49" fontId="25" fillId="0" borderId="0" xfId="120" applyNumberFormat="1" applyFont="1"/>
    <xf numFmtId="0" fontId="93" fillId="0" borderId="0" xfId="113" applyFont="1" applyAlignment="1"/>
    <xf numFmtId="0" fontId="9" fillId="0" borderId="0" xfId="113"/>
    <xf numFmtId="0" fontId="93" fillId="0" borderId="0" xfId="113" applyFont="1" applyAlignment="1">
      <alignment vertical="center" shrinkToFit="1"/>
    </xf>
    <xf numFmtId="0" fontId="33" fillId="0" borderId="0" xfId="113" applyFont="1" applyAlignment="1">
      <alignment vertical="center"/>
    </xf>
    <xf numFmtId="0" fontId="33" fillId="0" borderId="0" xfId="120" applyFont="1" applyAlignment="1">
      <alignment horizontal="center"/>
    </xf>
    <xf numFmtId="0" fontId="9" fillId="0" borderId="0" xfId="120" applyFill="1" applyBorder="1"/>
    <xf numFmtId="0" fontId="9" fillId="0" borderId="0" xfId="120" applyFill="1"/>
    <xf numFmtId="0" fontId="28" fillId="59" borderId="16" xfId="70" applyFont="1" applyFill="1" applyBorder="1" applyAlignment="1">
      <alignment horizontal="center" vertical="center" wrapText="1"/>
    </xf>
    <xf numFmtId="0" fontId="28" fillId="60" borderId="16" xfId="120" applyFont="1" applyFill="1" applyBorder="1" applyAlignment="1">
      <alignment horizontal="center" vertical="center"/>
    </xf>
    <xf numFmtId="0" fontId="9" fillId="0" borderId="0" xfId="120" applyAlignment="1">
      <alignment vertical="center"/>
    </xf>
    <xf numFmtId="0" fontId="9" fillId="0" borderId="0" xfId="120" applyFill="1" applyBorder="1" applyAlignment="1">
      <alignment vertical="center"/>
    </xf>
    <xf numFmtId="0" fontId="9" fillId="0" borderId="0" xfId="120" applyFill="1" applyAlignment="1">
      <alignment vertical="center"/>
    </xf>
    <xf numFmtId="4" fontId="28" fillId="0" borderId="0" xfId="120" applyNumberFormat="1" applyFont="1" applyFill="1" applyBorder="1"/>
    <xf numFmtId="0" fontId="25" fillId="0" borderId="62" xfId="120" applyFont="1" applyBorder="1" applyAlignment="1">
      <alignment horizontal="center" vertical="center"/>
    </xf>
    <xf numFmtId="0" fontId="25" fillId="0" borderId="10" xfId="120" applyFont="1" applyBorder="1" applyAlignment="1">
      <alignment horizontal="center" vertical="center"/>
    </xf>
    <xf numFmtId="0" fontId="25" fillId="0" borderId="29" xfId="120" applyFont="1" applyBorder="1" applyAlignment="1">
      <alignment horizontal="center" vertical="center"/>
    </xf>
    <xf numFmtId="0" fontId="9" fillId="0" borderId="0" xfId="120" applyBorder="1"/>
    <xf numFmtId="0" fontId="25" fillId="0" borderId="0" xfId="120" applyFont="1" applyAlignment="1">
      <alignment vertical="center" wrapText="1"/>
    </xf>
    <xf numFmtId="4" fontId="25" fillId="0" borderId="0" xfId="120" applyNumberFormat="1" applyFont="1"/>
    <xf numFmtId="0" fontId="28" fillId="0" borderId="0" xfId="120" applyFont="1" applyFill="1" applyBorder="1" applyAlignment="1">
      <alignment horizontal="center" vertical="center"/>
    </xf>
    <xf numFmtId="4" fontId="9" fillId="0" borderId="0" xfId="120" applyNumberFormat="1"/>
    <xf numFmtId="4" fontId="60" fillId="0" borderId="0" xfId="120" applyNumberFormat="1" applyFont="1" applyFill="1" applyBorder="1" applyAlignment="1">
      <alignment horizontal="right" vertical="center"/>
    </xf>
    <xf numFmtId="4" fontId="25" fillId="0" borderId="0" xfId="120" applyNumberFormat="1" applyFont="1" applyAlignment="1">
      <alignment vertical="center"/>
    </xf>
    <xf numFmtId="4" fontId="59" fillId="0" borderId="0" xfId="120" applyNumberFormat="1" applyFont="1" applyFill="1" applyBorder="1" applyAlignment="1">
      <alignment vertical="center"/>
    </xf>
    <xf numFmtId="0" fontId="25" fillId="0" borderId="0" xfId="120" applyFont="1" applyAlignment="1">
      <alignment vertical="center"/>
    </xf>
    <xf numFmtId="4" fontId="94" fillId="0" borderId="127" xfId="120" applyNumberFormat="1" applyFont="1" applyFill="1" applyBorder="1" applyAlignment="1">
      <alignment horizontal="center" vertical="center"/>
    </xf>
    <xf numFmtId="0" fontId="0" fillId="0" borderId="0" xfId="120" applyFont="1" applyAlignment="1">
      <alignment vertical="center"/>
    </xf>
    <xf numFmtId="4" fontId="9" fillId="0" borderId="0" xfId="120" applyNumberFormat="1" applyFill="1" applyBorder="1"/>
    <xf numFmtId="0" fontId="32" fillId="0" borderId="31" xfId="120" applyFont="1" applyBorder="1" applyAlignment="1">
      <alignment horizontal="center" vertical="center"/>
    </xf>
    <xf numFmtId="0" fontId="25" fillId="0" borderId="0" xfId="120" applyFont="1" applyAlignment="1">
      <alignment horizontal="center" vertical="center" wrapText="1"/>
    </xf>
    <xf numFmtId="0" fontId="36" fillId="0" borderId="62" xfId="67" applyFont="1" applyBorder="1" applyAlignment="1">
      <alignment horizontal="center"/>
    </xf>
    <xf numFmtId="0" fontId="36" fillId="0" borderId="63" xfId="67" applyFont="1" applyBorder="1" applyAlignment="1">
      <alignment horizontal="center"/>
    </xf>
    <xf numFmtId="0" fontId="37" fillId="0" borderId="63" xfId="67" applyFont="1" applyBorder="1" applyAlignment="1">
      <alignment horizontal="center"/>
    </xf>
    <xf numFmtId="0" fontId="36" fillId="0" borderId="35" xfId="67" applyFont="1" applyBorder="1" applyAlignment="1">
      <alignment horizontal="center"/>
    </xf>
    <xf numFmtId="4" fontId="31" fillId="59" borderId="38" xfId="67" applyNumberFormat="1" applyFont="1" applyFill="1" applyBorder="1"/>
    <xf numFmtId="0" fontId="25" fillId="0" borderId="124" xfId="67" applyFont="1" applyFill="1" applyBorder="1" applyAlignment="1">
      <alignment horizontal="center"/>
    </xf>
    <xf numFmtId="4" fontId="31" fillId="60" borderId="48" xfId="67" applyNumberFormat="1" applyFont="1" applyFill="1" applyBorder="1"/>
    <xf numFmtId="0" fontId="9" fillId="0" borderId="0" xfId="67" applyFill="1" applyBorder="1"/>
    <xf numFmtId="4" fontId="31" fillId="59" borderId="48" xfId="67" applyNumberFormat="1" applyFont="1" applyFill="1" applyBorder="1"/>
    <xf numFmtId="0" fontId="25" fillId="0" borderId="11" xfId="67" applyFont="1" applyFill="1" applyBorder="1" applyAlignment="1">
      <alignment horizontal="center"/>
    </xf>
    <xf numFmtId="0" fontId="25" fillId="0" borderId="14" xfId="67" applyFont="1" applyFill="1" applyBorder="1" applyAlignment="1">
      <alignment horizontal="center"/>
    </xf>
    <xf numFmtId="49" fontId="25" fillId="0" borderId="152" xfId="120" applyNumberFormat="1" applyFont="1" applyBorder="1" applyAlignment="1">
      <alignment vertical="center" textRotation="90"/>
    </xf>
    <xf numFmtId="0" fontId="32" fillId="0" borderId="16" xfId="120" applyFont="1" applyBorder="1" applyAlignment="1">
      <alignment horizontal="center" vertical="center"/>
    </xf>
    <xf numFmtId="4" fontId="31" fillId="60" borderId="38" xfId="67" applyNumberFormat="1" applyFont="1" applyFill="1" applyBorder="1"/>
    <xf numFmtId="4" fontId="31" fillId="59" borderId="60" xfId="67" applyNumberFormat="1" applyFont="1" applyFill="1" applyBorder="1" applyAlignment="1">
      <alignment vertical="center"/>
    </xf>
    <xf numFmtId="0" fontId="36" fillId="0" borderId="28" xfId="67" applyFont="1" applyBorder="1" applyAlignment="1">
      <alignment horizontal="center"/>
    </xf>
    <xf numFmtId="4" fontId="25" fillId="59" borderId="48" xfId="0" applyNumberFormat="1" applyFont="1" applyFill="1" applyBorder="1" applyAlignment="1">
      <alignment horizontal="right"/>
    </xf>
    <xf numFmtId="0" fontId="31" fillId="0" borderId="64" xfId="67" applyFont="1" applyBorder="1" applyAlignment="1">
      <alignment horizontal="center"/>
    </xf>
    <xf numFmtId="0" fontId="34" fillId="0" borderId="124" xfId="67" applyFont="1" applyBorder="1" applyAlignment="1">
      <alignment horizontal="center"/>
    </xf>
    <xf numFmtId="0" fontId="31" fillId="0" borderId="52" xfId="67" applyFont="1" applyBorder="1" applyAlignment="1">
      <alignment horizontal="center"/>
    </xf>
    <xf numFmtId="0" fontId="25" fillId="0" borderId="53" xfId="67" applyFont="1" applyBorder="1" applyAlignment="1">
      <alignment horizontal="center"/>
    </xf>
    <xf numFmtId="4" fontId="25" fillId="59" borderId="32" xfId="0" applyNumberFormat="1" applyFont="1" applyFill="1" applyBorder="1" applyAlignment="1">
      <alignment horizontal="right"/>
    </xf>
    <xf numFmtId="0" fontId="31" fillId="0" borderId="66" xfId="67" applyFont="1" applyBorder="1" applyAlignment="1">
      <alignment horizontal="center"/>
    </xf>
    <xf numFmtId="0" fontId="25" fillId="0" borderId="13" xfId="67" applyFont="1" applyBorder="1" applyAlignment="1">
      <alignment horizontal="center"/>
    </xf>
    <xf numFmtId="0" fontId="31" fillId="0" borderId="55" xfId="67" applyFont="1" applyBorder="1" applyAlignment="1">
      <alignment horizontal="center"/>
    </xf>
    <xf numFmtId="0" fontId="31" fillId="0" borderId="67" xfId="67" applyFont="1" applyBorder="1" applyAlignment="1">
      <alignment horizontal="center"/>
    </xf>
    <xf numFmtId="0" fontId="34" fillId="0" borderId="70" xfId="67" applyFont="1" applyBorder="1" applyAlignment="1">
      <alignment horizontal="center"/>
    </xf>
    <xf numFmtId="0" fontId="31" fillId="0" borderId="106" xfId="67" applyFont="1" applyBorder="1" applyAlignment="1">
      <alignment horizontal="center"/>
    </xf>
    <xf numFmtId="0" fontId="25" fillId="0" borderId="61" xfId="67" applyFont="1" applyBorder="1" applyAlignment="1">
      <alignment horizontal="center"/>
    </xf>
    <xf numFmtId="4" fontId="32" fillId="0" borderId="19" xfId="120" applyNumberFormat="1" applyFont="1" applyBorder="1" applyAlignment="1">
      <alignment horizontal="right" vertical="center"/>
    </xf>
    <xf numFmtId="4" fontId="25" fillId="59" borderId="19" xfId="120" applyNumberFormat="1" applyFont="1" applyFill="1" applyBorder="1" applyAlignment="1">
      <alignment horizontal="right" vertical="center"/>
    </xf>
    <xf numFmtId="4" fontId="25" fillId="60" borderId="48" xfId="0" applyNumberFormat="1" applyFont="1" applyFill="1" applyBorder="1" applyAlignment="1">
      <alignment vertical="center" wrapText="1"/>
    </xf>
    <xf numFmtId="4" fontId="25" fillId="60" borderId="60" xfId="0" applyNumberFormat="1" applyFont="1" applyFill="1" applyBorder="1" applyAlignment="1">
      <alignment vertical="center" wrapText="1"/>
    </xf>
    <xf numFmtId="0" fontId="32" fillId="0" borderId="19" xfId="120" applyFont="1" applyBorder="1" applyAlignment="1">
      <alignment horizontal="center" vertical="center"/>
    </xf>
    <xf numFmtId="49" fontId="34" fillId="0" borderId="38" xfId="120" applyNumberFormat="1" applyFont="1" applyBorder="1" applyAlignment="1">
      <alignment horizontal="center" vertical="center"/>
    </xf>
    <xf numFmtId="0" fontId="34" fillId="0" borderId="43" xfId="120" applyFont="1" applyBorder="1" applyAlignment="1">
      <alignment horizontal="center" vertical="center"/>
    </xf>
    <xf numFmtId="0" fontId="34" fillId="0" borderId="46" xfId="120" applyFont="1" applyFill="1" applyBorder="1" applyAlignment="1">
      <alignment horizontal="center" vertical="center"/>
    </xf>
    <xf numFmtId="0" fontId="83" fillId="0" borderId="0" xfId="120" applyFont="1" applyAlignment="1">
      <alignment horizontal="center" vertical="center"/>
    </xf>
    <xf numFmtId="49" fontId="34" fillId="0" borderId="68" xfId="120" applyNumberFormat="1" applyFont="1" applyFill="1" applyBorder="1" applyAlignment="1">
      <alignment horizontal="center" vertical="center"/>
    </xf>
    <xf numFmtId="0" fontId="9" fillId="0" borderId="0" xfId="58"/>
    <xf numFmtId="49" fontId="25" fillId="0" borderId="0" xfId="0" applyNumberFormat="1" applyFont="1" applyAlignment="1">
      <alignment horizontal="center"/>
    </xf>
    <xf numFmtId="4" fontId="0" fillId="0" borderId="0" xfId="0" applyNumberFormat="1"/>
    <xf numFmtId="0" fontId="33" fillId="0" borderId="0" xfId="58" applyFont="1" applyAlignment="1">
      <alignment vertical="center"/>
    </xf>
    <xf numFmtId="4" fontId="33" fillId="0" borderId="0" xfId="58" applyNumberFormat="1" applyFont="1" applyAlignment="1">
      <alignment vertical="center"/>
    </xf>
    <xf numFmtId="49" fontId="26" fillId="0" borderId="0" xfId="68" applyNumberFormat="1" applyFont="1" applyAlignment="1">
      <alignment horizontal="center"/>
    </xf>
    <xf numFmtId="4" fontId="26" fillId="0" borderId="0" xfId="68" applyNumberFormat="1" applyFont="1" applyAlignment="1"/>
    <xf numFmtId="4" fontId="29" fillId="0" borderId="0" xfId="68" applyNumberFormat="1" applyFont="1" applyAlignment="1">
      <alignment horizontal="right"/>
    </xf>
    <xf numFmtId="4" fontId="71" fillId="0" borderId="19" xfId="70" applyNumberFormat="1" applyFont="1" applyFill="1" applyBorder="1" applyAlignment="1">
      <alignment horizontal="center" vertical="center" wrapText="1"/>
    </xf>
    <xf numFmtId="4" fontId="75" fillId="0" borderId="28" xfId="70" applyNumberFormat="1" applyFont="1" applyFill="1" applyBorder="1" applyAlignment="1">
      <alignment horizontal="center" vertical="center" wrapText="1"/>
    </xf>
    <xf numFmtId="0" fontId="29" fillId="0" borderId="30" xfId="68" applyFont="1" applyBorder="1" applyAlignment="1">
      <alignment horizontal="center" vertical="center" wrapText="1"/>
    </xf>
    <xf numFmtId="49" fontId="29" fillId="0" borderId="28" xfId="68" applyNumberFormat="1" applyFont="1" applyBorder="1" applyAlignment="1">
      <alignment horizontal="center" vertical="center"/>
    </xf>
    <xf numFmtId="0" fontId="29" fillId="0" borderId="28" xfId="68" applyFont="1" applyBorder="1" applyAlignment="1">
      <alignment horizontal="center" vertical="center"/>
    </xf>
    <xf numFmtId="4" fontId="71" fillId="0" borderId="19" xfId="58" applyNumberFormat="1" applyFont="1" applyFill="1" applyBorder="1" applyAlignment="1">
      <alignment horizontal="center" vertical="center" wrapText="1"/>
    </xf>
    <xf numFmtId="4" fontId="25" fillId="0" borderId="28" xfId="58" applyNumberFormat="1" applyFont="1" applyFill="1" applyBorder="1" applyAlignment="1">
      <alignment horizontal="center" vertical="center" wrapText="1"/>
    </xf>
    <xf numFmtId="0" fontId="95" fillId="0" borderId="30" xfId="68" applyFont="1" applyBorder="1" applyAlignment="1">
      <alignment horizontal="center" vertical="center" wrapText="1"/>
    </xf>
    <xf numFmtId="49" fontId="25" fillId="0" borderId="28" xfId="68" applyNumberFormat="1" applyFont="1" applyBorder="1" applyAlignment="1">
      <alignment horizontal="center" vertical="center" wrapText="1"/>
    </xf>
    <xf numFmtId="0" fontId="71" fillId="0" borderId="28" xfId="68" applyFont="1" applyFill="1" applyBorder="1" applyAlignment="1">
      <alignment horizontal="left" vertical="center" wrapText="1"/>
    </xf>
    <xf numFmtId="4" fontId="96" fillId="0" borderId="0" xfId="58" applyNumberFormat="1" applyFont="1"/>
    <xf numFmtId="4" fontId="64" fillId="0" borderId="64" xfId="58" applyNumberFormat="1" applyFont="1" applyFill="1" applyBorder="1" applyAlignment="1">
      <alignment horizontal="center" vertical="center" wrapText="1"/>
    </xf>
    <xf numFmtId="4" fontId="74" fillId="0" borderId="53" xfId="58" applyNumberFormat="1" applyFont="1" applyFill="1" applyBorder="1" applyAlignment="1">
      <alignment horizontal="center" vertical="center" wrapText="1"/>
    </xf>
    <xf numFmtId="0" fontId="97" fillId="0" borderId="124" xfId="68" applyFont="1" applyBorder="1" applyAlignment="1">
      <alignment horizontal="center" vertical="center" wrapText="1"/>
    </xf>
    <xf numFmtId="49" fontId="25" fillId="0" borderId="53" xfId="68" applyNumberFormat="1" applyFont="1" applyBorder="1" applyAlignment="1">
      <alignment horizontal="center" vertical="center" wrapText="1"/>
    </xf>
    <xf numFmtId="0" fontId="74" fillId="0" borderId="53" xfId="68" applyFont="1" applyBorder="1" applyAlignment="1">
      <alignment horizontal="left" vertical="center" wrapText="1"/>
    </xf>
    <xf numFmtId="4" fontId="25" fillId="0" borderId="0" xfId="58" applyNumberFormat="1" applyFont="1"/>
    <xf numFmtId="4" fontId="64" fillId="0" borderId="69" xfId="58" applyNumberFormat="1" applyFont="1" applyFill="1" applyBorder="1" applyAlignment="1">
      <alignment horizontal="center" vertical="center" wrapText="1"/>
    </xf>
    <xf numFmtId="4" fontId="74" fillId="0" borderId="61" xfId="58" applyNumberFormat="1" applyFont="1" applyFill="1" applyBorder="1" applyAlignment="1">
      <alignment horizontal="center" vertical="center" wrapText="1"/>
    </xf>
    <xf numFmtId="0" fontId="97" fillId="0" borderId="70" xfId="68" applyFont="1" applyBorder="1" applyAlignment="1">
      <alignment horizontal="center" vertical="center" wrapText="1"/>
    </xf>
    <xf numFmtId="49" fontId="25" fillId="0" borderId="61" xfId="68" applyNumberFormat="1" applyFont="1" applyBorder="1" applyAlignment="1">
      <alignment horizontal="center" vertical="center" wrapText="1"/>
    </xf>
    <xf numFmtId="0" fontId="74" fillId="0" borderId="61" xfId="58" applyFont="1" applyBorder="1" applyAlignment="1">
      <alignment horizontal="left" vertical="center" wrapText="1"/>
    </xf>
    <xf numFmtId="49" fontId="71" fillId="0" borderId="29" xfId="68" applyNumberFormat="1" applyFont="1" applyBorder="1" applyAlignment="1">
      <alignment horizontal="center" vertical="center" wrapText="1"/>
    </xf>
    <xf numFmtId="0" fontId="25" fillId="0" borderId="30" xfId="68" applyFont="1" applyBorder="1" applyAlignment="1">
      <alignment horizontal="center" vertical="center" wrapText="1"/>
    </xf>
    <xf numFmtId="0" fontId="25" fillId="0" borderId="28" xfId="68" applyFont="1" applyBorder="1" applyAlignment="1">
      <alignment horizontal="center" vertical="center" wrapText="1"/>
    </xf>
    <xf numFmtId="0" fontId="71" fillId="0" borderId="28" xfId="68" applyFont="1" applyBorder="1" applyAlignment="1">
      <alignment vertical="center" wrapText="1"/>
    </xf>
    <xf numFmtId="49" fontId="74" fillId="0" borderId="58" xfId="68" applyNumberFormat="1" applyFont="1" applyFill="1" applyBorder="1" applyAlignment="1">
      <alignment horizontal="center" vertical="center" wrapText="1"/>
    </xf>
    <xf numFmtId="0" fontId="74" fillId="0" borderId="124" xfId="68" applyFont="1" applyBorder="1" applyAlignment="1">
      <alignment horizontal="center" vertical="center" wrapText="1"/>
    </xf>
    <xf numFmtId="0" fontId="25" fillId="0" borderId="124" xfId="68" applyFont="1" applyBorder="1" applyAlignment="1">
      <alignment horizontal="center" vertical="center" wrapText="1"/>
    </xf>
    <xf numFmtId="49" fontId="25" fillId="0" borderId="53" xfId="68" applyNumberFormat="1" applyFont="1" applyFill="1" applyBorder="1" applyAlignment="1">
      <alignment horizontal="center" vertical="center" wrapText="1"/>
    </xf>
    <xf numFmtId="0" fontId="74" fillId="0" borderId="53" xfId="58" applyFont="1" applyBorder="1" applyAlignment="1">
      <alignment horizontal="left" vertical="center" wrapText="1"/>
    </xf>
    <xf numFmtId="49" fontId="74" fillId="0" borderId="10" xfId="68" applyNumberFormat="1" applyFont="1" applyFill="1" applyBorder="1" applyAlignment="1">
      <alignment horizontal="center" vertical="center" wrapText="1"/>
    </xf>
    <xf numFmtId="0" fontId="74" fillId="0" borderId="11" xfId="68" applyFont="1" applyBorder="1" applyAlignment="1">
      <alignment horizontal="center" vertical="center" wrapText="1"/>
    </xf>
    <xf numFmtId="0" fontId="25" fillId="0" borderId="11" xfId="68" applyFont="1" applyBorder="1" applyAlignment="1">
      <alignment horizontal="center" vertical="center" wrapText="1"/>
    </xf>
    <xf numFmtId="49" fontId="25" fillId="0" borderId="13" xfId="68" applyNumberFormat="1" applyFont="1" applyFill="1" applyBorder="1" applyAlignment="1">
      <alignment horizontal="center" vertical="center" wrapText="1"/>
    </xf>
    <xf numFmtId="0" fontId="74" fillId="0" borderId="13" xfId="58" applyFont="1" applyBorder="1" applyAlignment="1">
      <alignment horizontal="left" vertical="center" wrapText="1"/>
    </xf>
    <xf numFmtId="49" fontId="25" fillId="0" borderId="11" xfId="68" applyNumberFormat="1" applyFont="1" applyFill="1" applyBorder="1" applyAlignment="1">
      <alignment horizontal="center" vertical="center" wrapText="1"/>
    </xf>
    <xf numFmtId="49" fontId="74" fillId="0" borderId="128" xfId="68" applyNumberFormat="1" applyFont="1" applyFill="1" applyBorder="1" applyAlignment="1">
      <alignment horizontal="center" vertical="center" wrapText="1"/>
    </xf>
    <xf numFmtId="0" fontId="74" fillId="0" borderId="22" xfId="68" applyFont="1" applyBorder="1" applyAlignment="1">
      <alignment horizontal="center" vertical="center" wrapText="1"/>
    </xf>
    <xf numFmtId="0" fontId="25" fillId="0" borderId="22" xfId="68" applyFont="1" applyBorder="1" applyAlignment="1">
      <alignment horizontal="center" vertical="center" wrapText="1"/>
    </xf>
    <xf numFmtId="49" fontId="25" fillId="0" borderId="22" xfId="68" applyNumberFormat="1" applyFont="1" applyFill="1" applyBorder="1" applyAlignment="1">
      <alignment horizontal="center" vertical="center" wrapText="1"/>
    </xf>
    <xf numFmtId="0" fontId="74" fillId="0" borderId="54" xfId="58" applyFont="1" applyBorder="1" applyAlignment="1">
      <alignment horizontal="left" vertical="center" wrapText="1"/>
    </xf>
    <xf numFmtId="49" fontId="74" fillId="0" borderId="21" xfId="68" applyNumberFormat="1" applyFont="1" applyFill="1" applyBorder="1" applyAlignment="1">
      <alignment horizontal="center" vertical="center" wrapText="1"/>
    </xf>
    <xf numFmtId="0" fontId="74" fillId="0" borderId="14" xfId="68" applyFont="1" applyBorder="1" applyAlignment="1">
      <alignment horizontal="center" vertical="center" wrapText="1"/>
    </xf>
    <xf numFmtId="0" fontId="25" fillId="0" borderId="14" xfId="68" applyFont="1" applyBorder="1" applyAlignment="1">
      <alignment horizontal="center" vertical="center" wrapText="1"/>
    </xf>
    <xf numFmtId="0" fontId="74" fillId="0" borderId="15" xfId="68" applyFont="1" applyBorder="1" applyAlignment="1">
      <alignment horizontal="left" vertical="center" wrapText="1"/>
    </xf>
    <xf numFmtId="4" fontId="74" fillId="0" borderId="57" xfId="58" applyNumberFormat="1" applyFont="1" applyFill="1" applyBorder="1" applyAlignment="1">
      <alignment horizontal="center" vertical="center" wrapText="1"/>
    </xf>
    <xf numFmtId="0" fontId="97" fillId="0" borderId="153" xfId="68" applyFont="1" applyBorder="1" applyAlignment="1">
      <alignment horizontal="center" vertical="center" wrapText="1"/>
    </xf>
    <xf numFmtId="49" fontId="25" fillId="0" borderId="57" xfId="68" applyNumberFormat="1" applyFont="1" applyBorder="1" applyAlignment="1">
      <alignment horizontal="center" vertical="center" wrapText="1"/>
    </xf>
    <xf numFmtId="0" fontId="74" fillId="0" borderId="57" xfId="58" applyFont="1" applyBorder="1" applyAlignment="1">
      <alignment horizontal="left" vertical="center" wrapText="1"/>
    </xf>
    <xf numFmtId="49" fontId="74" fillId="0" borderId="129" xfId="68" applyNumberFormat="1" applyFont="1" applyFill="1" applyBorder="1" applyAlignment="1">
      <alignment horizontal="center" vertical="center" wrapText="1"/>
    </xf>
    <xf numFmtId="0" fontId="74" fillId="0" borderId="15" xfId="58" applyFont="1" applyBorder="1" applyAlignment="1">
      <alignment horizontal="left" vertical="center" wrapText="1"/>
    </xf>
    <xf numFmtId="4" fontId="28" fillId="0" borderId="0" xfId="58" applyNumberFormat="1" applyFont="1"/>
    <xf numFmtId="49" fontId="74" fillId="0" borderId="79" xfId="68" applyNumberFormat="1" applyFont="1" applyFill="1" applyBorder="1" applyAlignment="1">
      <alignment horizontal="center" vertical="center" wrapText="1"/>
    </xf>
    <xf numFmtId="0" fontId="74" fillId="0" borderId="70" xfId="68" applyFont="1" applyBorder="1" applyAlignment="1">
      <alignment horizontal="center" vertical="center" wrapText="1"/>
    </xf>
    <xf numFmtId="0" fontId="25" fillId="0" borderId="70" xfId="68" applyFont="1" applyBorder="1" applyAlignment="1">
      <alignment horizontal="center" vertical="center" wrapText="1"/>
    </xf>
    <xf numFmtId="49" fontId="25" fillId="0" borderId="61" xfId="68" applyNumberFormat="1" applyFont="1" applyFill="1" applyBorder="1" applyAlignment="1">
      <alignment horizontal="center" vertical="center" wrapText="1"/>
    </xf>
    <xf numFmtId="0" fontId="25" fillId="0" borderId="13" xfId="68" applyFont="1" applyBorder="1" applyAlignment="1">
      <alignment horizontal="center" vertical="center" wrapText="1"/>
    </xf>
    <xf numFmtId="0" fontId="25" fillId="0" borderId="15" xfId="68" applyFont="1" applyBorder="1" applyAlignment="1">
      <alignment horizontal="center" vertical="center" wrapText="1"/>
    </xf>
    <xf numFmtId="49" fontId="25" fillId="0" borderId="14" xfId="68" applyNumberFormat="1" applyFont="1" applyBorder="1" applyAlignment="1">
      <alignment horizontal="center" vertical="center" wrapText="1"/>
    </xf>
    <xf numFmtId="49" fontId="72" fillId="26" borderId="29" xfId="68" applyNumberFormat="1" applyFont="1" applyFill="1" applyBorder="1" applyAlignment="1">
      <alignment horizontal="center" vertical="center" wrapText="1"/>
    </xf>
    <xf numFmtId="4" fontId="72" fillId="62" borderId="16" xfId="58" applyNumberFormat="1" applyFont="1" applyFill="1" applyBorder="1" applyAlignment="1">
      <alignment horizontal="right" vertical="center" wrapText="1"/>
    </xf>
    <xf numFmtId="4" fontId="72" fillId="62" borderId="41" xfId="58" applyNumberFormat="1" applyFont="1" applyFill="1" applyBorder="1" applyAlignment="1">
      <alignment horizontal="right" vertical="center" wrapText="1"/>
    </xf>
    <xf numFmtId="0" fontId="40" fillId="0" borderId="0" xfId="58" applyFont="1"/>
    <xf numFmtId="4" fontId="72" fillId="0" borderId="0" xfId="58" applyNumberFormat="1" applyFont="1" applyFill="1" applyBorder="1" applyAlignment="1">
      <alignment horizontal="right" vertical="center" wrapText="1"/>
    </xf>
    <xf numFmtId="49" fontId="72" fillId="63" borderId="29" xfId="68" applyNumberFormat="1" applyFont="1" applyFill="1" applyBorder="1" applyAlignment="1">
      <alignment horizontal="center" vertical="center" wrapText="1"/>
    </xf>
    <xf numFmtId="4" fontId="72" fillId="64" borderId="16" xfId="58" applyNumberFormat="1" applyFont="1" applyFill="1" applyBorder="1" applyAlignment="1">
      <alignment horizontal="right" vertical="center" wrapText="1"/>
    </xf>
    <xf numFmtId="4" fontId="80" fillId="0" borderId="0" xfId="58" applyNumberFormat="1" applyFont="1"/>
    <xf numFmtId="49" fontId="72" fillId="65" borderId="29" xfId="68" applyNumberFormat="1" applyFont="1" applyFill="1" applyBorder="1" applyAlignment="1">
      <alignment horizontal="center" vertical="center" wrapText="1"/>
    </xf>
    <xf numFmtId="4" fontId="9" fillId="0" borderId="0" xfId="58" applyNumberFormat="1"/>
    <xf numFmtId="0" fontId="9" fillId="0" borderId="0" xfId="119"/>
    <xf numFmtId="4" fontId="9" fillId="0" borderId="0" xfId="119" applyNumberFormat="1"/>
    <xf numFmtId="0" fontId="25" fillId="0" borderId="0" xfId="119" applyFont="1" applyAlignment="1">
      <alignment horizontal="right"/>
    </xf>
    <xf numFmtId="0" fontId="25" fillId="0" borderId="0" xfId="119" applyFont="1"/>
    <xf numFmtId="0" fontId="33" fillId="0" borderId="0" xfId="119" applyFont="1" applyAlignment="1"/>
    <xf numFmtId="0" fontId="30" fillId="0" borderId="0" xfId="119" applyFont="1" applyAlignment="1"/>
    <xf numFmtId="0" fontId="33" fillId="0" borderId="0" xfId="119" applyFont="1" applyAlignment="1">
      <alignment horizontal="center"/>
    </xf>
    <xf numFmtId="4" fontId="33" fillId="0" borderId="0" xfId="119" applyNumberFormat="1" applyFont="1" applyAlignment="1">
      <alignment horizontal="center"/>
    </xf>
    <xf numFmtId="0" fontId="80" fillId="0" borderId="0" xfId="119" applyFont="1" applyAlignment="1"/>
    <xf numFmtId="0" fontId="80" fillId="0" borderId="0" xfId="119" applyFont="1" applyAlignment="1">
      <alignment horizontal="center"/>
    </xf>
    <xf numFmtId="4" fontId="80" fillId="0" borderId="0" xfId="119" applyNumberFormat="1" applyFont="1" applyAlignment="1">
      <alignment horizontal="center"/>
    </xf>
    <xf numFmtId="0" fontId="25" fillId="0" borderId="0" xfId="119" applyFont="1" applyFill="1"/>
    <xf numFmtId="0" fontId="9" fillId="0" borderId="0" xfId="119" applyFill="1"/>
    <xf numFmtId="4" fontId="28" fillId="0" borderId="0" xfId="119" applyNumberFormat="1" applyFont="1" applyAlignment="1">
      <alignment horizontal="center"/>
    </xf>
    <xf numFmtId="0" fontId="28" fillId="0" borderId="0" xfId="119" applyFont="1" applyAlignment="1">
      <alignment horizontal="center"/>
    </xf>
    <xf numFmtId="0" fontId="40" fillId="0" borderId="52" xfId="119" applyFont="1" applyBorder="1" applyAlignment="1">
      <alignment horizontal="center" vertical="center"/>
    </xf>
    <xf numFmtId="0" fontId="40" fillId="0" borderId="124" xfId="119" applyFont="1" applyBorder="1" applyAlignment="1">
      <alignment horizontal="center" vertical="center"/>
    </xf>
    <xf numFmtId="0" fontId="40" fillId="0" borderId="124" xfId="119" applyNumberFormat="1" applyFont="1" applyBorder="1" applyAlignment="1">
      <alignment horizontal="center" vertical="center"/>
    </xf>
    <xf numFmtId="0" fontId="25" fillId="26" borderId="38" xfId="119" applyFont="1" applyFill="1" applyBorder="1" applyAlignment="1">
      <alignment horizontal="center" vertical="center"/>
    </xf>
    <xf numFmtId="0" fontId="9" fillId="0" borderId="0" xfId="119" applyAlignment="1">
      <alignment vertical="center"/>
    </xf>
    <xf numFmtId="4" fontId="25" fillId="0" borderId="0" xfId="119" applyNumberFormat="1" applyFont="1" applyFill="1" applyAlignment="1">
      <alignment vertical="center"/>
    </xf>
    <xf numFmtId="0" fontId="9" fillId="0" borderId="0" xfId="119" applyFill="1" applyAlignment="1">
      <alignment vertical="center"/>
    </xf>
    <xf numFmtId="0" fontId="25" fillId="0" borderId="106" xfId="119" applyFont="1" applyBorder="1" applyAlignment="1">
      <alignment horizontal="center" vertical="center" wrapText="1"/>
    </xf>
    <xf numFmtId="0" fontId="25" fillId="0" borderId="70" xfId="119" applyFont="1" applyBorder="1" applyAlignment="1">
      <alignment horizontal="center" vertical="center" wrapText="1"/>
    </xf>
    <xf numFmtId="0" fontId="25" fillId="0" borderId="70" xfId="119" applyFont="1" applyFill="1" applyBorder="1" applyAlignment="1">
      <alignment horizontal="center" vertical="center" wrapText="1"/>
    </xf>
    <xf numFmtId="4" fontId="25" fillId="0" borderId="70" xfId="119" applyNumberFormat="1" applyFont="1" applyBorder="1" applyAlignment="1">
      <alignment horizontal="center" vertical="center" wrapText="1"/>
    </xf>
    <xf numFmtId="0" fontId="25" fillId="26" borderId="60" xfId="119" applyFont="1" applyFill="1" applyBorder="1" applyAlignment="1">
      <alignment horizontal="center" vertical="center" wrapText="1"/>
    </xf>
    <xf numFmtId="0" fontId="9" fillId="0" borderId="0" xfId="119" applyAlignment="1">
      <alignment vertical="center" wrapText="1"/>
    </xf>
    <xf numFmtId="4" fontId="25" fillId="0" borderId="0" xfId="119" applyNumberFormat="1" applyFont="1" applyFill="1" applyAlignment="1">
      <alignment vertical="center" wrapText="1"/>
    </xf>
    <xf numFmtId="4" fontId="9" fillId="0" borderId="0" xfId="119" applyNumberFormat="1" applyFill="1" applyAlignment="1">
      <alignment vertical="center" wrapText="1"/>
    </xf>
    <xf numFmtId="4" fontId="9" fillId="0" borderId="0" xfId="119" applyNumberFormat="1" applyAlignment="1">
      <alignment vertical="center" wrapText="1"/>
    </xf>
    <xf numFmtId="0" fontId="40" fillId="0" borderId="38" xfId="119" applyFont="1" applyBorder="1" applyAlignment="1">
      <alignment vertical="center"/>
    </xf>
    <xf numFmtId="4" fontId="40" fillId="0" borderId="52" xfId="119" applyNumberFormat="1" applyFont="1" applyBorder="1" applyAlignment="1">
      <alignment vertical="center"/>
    </xf>
    <xf numFmtId="4" fontId="40" fillId="0" borderId="124" xfId="119" applyNumberFormat="1" applyFont="1" applyBorder="1" applyAlignment="1">
      <alignment vertical="center"/>
    </xf>
    <xf numFmtId="4" fontId="40" fillId="0" borderId="124" xfId="119" applyNumberFormat="1" applyFont="1" applyFill="1" applyBorder="1" applyAlignment="1">
      <alignment vertical="center"/>
    </xf>
    <xf numFmtId="4" fontId="40" fillId="26" borderId="38" xfId="119" applyNumberFormat="1" applyFont="1" applyFill="1" applyBorder="1" applyAlignment="1">
      <alignment vertical="center"/>
    </xf>
    <xf numFmtId="0" fontId="98" fillId="0" borderId="0" xfId="119" applyFont="1" applyFill="1" applyAlignment="1">
      <alignment vertical="center"/>
    </xf>
    <xf numFmtId="0" fontId="40" fillId="0" borderId="32" xfId="119" applyFont="1" applyBorder="1" applyAlignment="1">
      <alignment vertical="center"/>
    </xf>
    <xf numFmtId="4" fontId="40" fillId="0" borderId="67" xfId="119" applyNumberFormat="1" applyFont="1" applyFill="1" applyBorder="1" applyAlignment="1">
      <alignment vertical="center"/>
    </xf>
    <xf numFmtId="4" fontId="40" fillId="0" borderId="11" xfId="119" applyNumberFormat="1" applyFont="1" applyFill="1" applyBorder="1" applyAlignment="1">
      <alignment vertical="center"/>
    </xf>
    <xf numFmtId="4" fontId="40" fillId="62" borderId="32" xfId="119" applyNumberFormat="1" applyFont="1" applyFill="1" applyBorder="1" applyAlignment="1">
      <alignment vertical="center"/>
    </xf>
    <xf numFmtId="4" fontId="25" fillId="0" borderId="0" xfId="119" applyNumberFormat="1" applyFont="1" applyAlignment="1">
      <alignment vertical="center"/>
    </xf>
    <xf numFmtId="4" fontId="40" fillId="0" borderId="13" xfId="119" applyNumberFormat="1" applyFont="1" applyFill="1" applyBorder="1" applyAlignment="1">
      <alignment vertical="center"/>
    </xf>
    <xf numFmtId="4" fontId="40" fillId="0" borderId="0" xfId="119" applyNumberFormat="1" applyFont="1" applyFill="1" applyBorder="1" applyAlignment="1">
      <alignment vertical="center"/>
    </xf>
    <xf numFmtId="0" fontId="0" fillId="0" borderId="0" xfId="119" applyFont="1" applyAlignment="1">
      <alignment vertical="center"/>
    </xf>
    <xf numFmtId="4" fontId="40" fillId="0" borderId="67" xfId="119" applyNumberFormat="1" applyFont="1" applyBorder="1" applyAlignment="1">
      <alignment vertical="center"/>
    </xf>
    <xf numFmtId="4" fontId="40" fillId="0" borderId="11" xfId="119" applyNumberFormat="1" applyFont="1" applyBorder="1" applyAlignment="1">
      <alignment vertical="center"/>
    </xf>
    <xf numFmtId="4" fontId="40" fillId="26" borderId="42" xfId="119" applyNumberFormat="1" applyFont="1" applyFill="1" applyBorder="1" applyAlignment="1">
      <alignment vertical="center"/>
    </xf>
    <xf numFmtId="0" fontId="40" fillId="25" borderId="16" xfId="119" applyFont="1" applyFill="1" applyBorder="1" applyAlignment="1">
      <alignment vertical="center"/>
    </xf>
    <xf numFmtId="4" fontId="40" fillId="25" borderId="77" xfId="119" applyNumberFormat="1" applyFont="1" applyFill="1" applyBorder="1" applyAlignment="1">
      <alignment vertical="center"/>
    </xf>
    <xf numFmtId="4" fontId="40" fillId="26" borderId="16" xfId="119" applyNumberFormat="1" applyFont="1" applyFill="1" applyBorder="1" applyAlignment="1">
      <alignment vertical="center"/>
    </xf>
    <xf numFmtId="0" fontId="25" fillId="0" borderId="0" xfId="119" applyFont="1" applyFill="1" applyBorder="1" applyAlignment="1">
      <alignment vertical="center"/>
    </xf>
    <xf numFmtId="4" fontId="25" fillId="0" borderId="0" xfId="119" applyNumberFormat="1" applyFont="1" applyFill="1" applyBorder="1" applyAlignment="1">
      <alignment vertical="center"/>
    </xf>
    <xf numFmtId="4" fontId="9" fillId="0" borderId="0" xfId="119" applyNumberFormat="1" applyAlignment="1">
      <alignment vertical="center"/>
    </xf>
    <xf numFmtId="4" fontId="59" fillId="0" borderId="0" xfId="119" applyNumberFormat="1" applyFont="1" applyFill="1" applyBorder="1" applyAlignment="1">
      <alignment vertical="center"/>
    </xf>
    <xf numFmtId="0" fontId="25" fillId="0" borderId="0" xfId="119" applyFont="1" applyFill="1" applyBorder="1" applyAlignment="1"/>
    <xf numFmtId="4" fontId="25" fillId="0" borderId="0" xfId="119" applyNumberFormat="1" applyFont="1" applyFill="1" applyBorder="1" applyAlignment="1"/>
    <xf numFmtId="4" fontId="25" fillId="0" borderId="0" xfId="119" applyNumberFormat="1" applyFont="1" applyAlignment="1">
      <alignment vertical="center" wrapText="1"/>
    </xf>
    <xf numFmtId="4" fontId="25" fillId="0" borderId="0" xfId="119" applyNumberFormat="1" applyFont="1"/>
    <xf numFmtId="0" fontId="25" fillId="0" borderId="0" xfId="119" applyFont="1" applyFill="1" applyBorder="1" applyAlignment="1">
      <alignment horizontal="right"/>
    </xf>
    <xf numFmtId="4" fontId="80" fillId="0" borderId="0" xfId="119" applyNumberFormat="1" applyFont="1" applyAlignment="1"/>
    <xf numFmtId="0" fontId="25" fillId="0" borderId="124" xfId="119" applyFont="1" applyBorder="1" applyAlignment="1">
      <alignment horizontal="center" vertical="center"/>
    </xf>
    <xf numFmtId="0" fontId="25" fillId="0" borderId="53" xfId="119" applyFont="1" applyBorder="1" applyAlignment="1">
      <alignment horizontal="center" vertical="center"/>
    </xf>
    <xf numFmtId="0" fontId="25" fillId="25" borderId="38" xfId="119" applyFont="1" applyFill="1" applyBorder="1" applyAlignment="1">
      <alignment horizontal="center" vertical="center"/>
    </xf>
    <xf numFmtId="0" fontId="64" fillId="67" borderId="38" xfId="119" applyFont="1" applyFill="1" applyBorder="1" applyAlignment="1">
      <alignment horizontal="center" vertical="center"/>
    </xf>
    <xf numFmtId="0" fontId="25" fillId="0" borderId="0" xfId="119" applyFont="1" applyAlignment="1">
      <alignment vertical="center"/>
    </xf>
    <xf numFmtId="0" fontId="25" fillId="0" borderId="61" xfId="119" applyFont="1" applyBorder="1" applyAlignment="1">
      <alignment horizontal="center" vertical="center" wrapText="1"/>
    </xf>
    <xf numFmtId="0" fontId="25" fillId="25" borderId="60" xfId="119" applyFont="1" applyFill="1" applyBorder="1" applyAlignment="1">
      <alignment horizontal="center" vertical="center" wrapText="1"/>
    </xf>
    <xf numFmtId="0" fontId="64" fillId="67" borderId="42" xfId="119" applyFont="1" applyFill="1" applyBorder="1" applyAlignment="1">
      <alignment horizontal="center" vertical="center" wrapText="1"/>
    </xf>
    <xf numFmtId="0" fontId="25" fillId="0" borderId="0" xfId="119" applyFont="1" applyAlignment="1">
      <alignment vertical="center" wrapText="1"/>
    </xf>
    <xf numFmtId="4" fontId="40" fillId="0" borderId="66" xfId="119" applyNumberFormat="1" applyFont="1" applyBorder="1" applyAlignment="1">
      <alignment vertical="center"/>
    </xf>
    <xf numFmtId="4" fontId="40" fillId="0" borderId="14" xfId="119" applyNumberFormat="1" applyFont="1" applyBorder="1" applyAlignment="1">
      <alignment vertical="center"/>
    </xf>
    <xf numFmtId="4" fontId="40" fillId="26" borderId="48" xfId="119" applyNumberFormat="1" applyFont="1" applyFill="1" applyBorder="1" applyAlignment="1">
      <alignment vertical="center"/>
    </xf>
    <xf numFmtId="4" fontId="40" fillId="25" borderId="65" xfId="119" applyNumberFormat="1" applyFont="1" applyFill="1" applyBorder="1" applyAlignment="1">
      <alignment vertical="center"/>
    </xf>
    <xf numFmtId="0" fontId="9" fillId="0" borderId="38" xfId="119" applyBorder="1" applyAlignment="1">
      <alignment vertical="center"/>
    </xf>
    <xf numFmtId="4" fontId="9" fillId="0" borderId="0" xfId="119" applyNumberFormat="1" applyFill="1" applyAlignment="1">
      <alignment vertical="center"/>
    </xf>
    <xf numFmtId="4" fontId="40" fillId="0" borderId="108" xfId="119" applyNumberFormat="1" applyFont="1" applyBorder="1" applyAlignment="1">
      <alignment vertical="center"/>
    </xf>
    <xf numFmtId="4" fontId="40" fillId="0" borderId="22" xfId="119" applyNumberFormat="1" applyFont="1" applyBorder="1" applyAlignment="1">
      <alignment vertical="center"/>
    </xf>
    <xf numFmtId="0" fontId="9" fillId="0" borderId="32" xfId="119" applyBorder="1" applyAlignment="1">
      <alignment vertical="center"/>
    </xf>
    <xf numFmtId="4" fontId="99" fillId="67" borderId="46" xfId="119" applyNumberFormat="1" applyFont="1" applyFill="1" applyBorder="1" applyAlignment="1">
      <alignment vertical="center"/>
    </xf>
    <xf numFmtId="0" fontId="25" fillId="67" borderId="48" xfId="119" applyFont="1" applyFill="1" applyBorder="1" applyAlignment="1">
      <alignment horizontal="center" vertical="center"/>
    </xf>
    <xf numFmtId="4" fontId="40" fillId="25" borderId="55" xfId="119" applyNumberFormat="1" applyFont="1" applyFill="1" applyBorder="1" applyAlignment="1">
      <alignment vertical="center"/>
    </xf>
    <xf numFmtId="4" fontId="40" fillId="25" borderId="30" xfId="119" applyNumberFormat="1" applyFont="1" applyFill="1" applyBorder="1" applyAlignment="1">
      <alignment vertical="center"/>
    </xf>
    <xf numFmtId="4" fontId="40" fillId="25" borderId="16" xfId="119" applyNumberFormat="1" applyFont="1" applyFill="1" applyBorder="1" applyAlignment="1">
      <alignment vertical="center"/>
    </xf>
    <xf numFmtId="4" fontId="99" fillId="59" borderId="16" xfId="119" applyNumberFormat="1" applyFont="1" applyFill="1" applyBorder="1" applyAlignment="1">
      <alignment vertical="center"/>
    </xf>
    <xf numFmtId="0" fontId="25" fillId="0" borderId="0" xfId="119" applyFont="1" applyBorder="1"/>
    <xf numFmtId="4" fontId="9" fillId="0" borderId="0" xfId="119" applyNumberFormat="1" applyFill="1"/>
    <xf numFmtId="4" fontId="100" fillId="0" borderId="0" xfId="119" applyNumberFormat="1" applyFont="1" applyFill="1"/>
    <xf numFmtId="4" fontId="40" fillId="0" borderId="0" xfId="119" applyNumberFormat="1" applyFont="1"/>
    <xf numFmtId="0" fontId="80" fillId="0" borderId="0" xfId="119" applyFont="1" applyBorder="1" applyAlignment="1"/>
    <xf numFmtId="0" fontId="80" fillId="0" borderId="0" xfId="119" applyFont="1" applyBorder="1" applyAlignment="1">
      <alignment horizontal="center"/>
    </xf>
    <xf numFmtId="0" fontId="28" fillId="0" borderId="0" xfId="119" applyFont="1" applyAlignment="1">
      <alignment horizontal="right"/>
    </xf>
    <xf numFmtId="167" fontId="25" fillId="0" borderId="0" xfId="119" applyNumberFormat="1" applyFont="1"/>
    <xf numFmtId="0" fontId="101" fillId="0" borderId="11" xfId="119" applyFont="1" applyBorder="1" applyAlignment="1">
      <alignment horizontal="left"/>
    </xf>
    <xf numFmtId="0" fontId="33" fillId="0" borderId="0" xfId="112" applyFont="1" applyFill="1" applyAlignment="1"/>
    <xf numFmtId="49" fontId="27" fillId="0" borderId="0" xfId="68" applyNumberFormat="1" applyFont="1" applyFill="1" applyBorder="1" applyAlignment="1">
      <alignment wrapText="1"/>
    </xf>
    <xf numFmtId="0" fontId="9" fillId="0" borderId="0" xfId="68" applyBorder="1"/>
    <xf numFmtId="0" fontId="9" fillId="0" borderId="0" xfId="68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8" fillId="0" borderId="0" xfId="116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03" fillId="0" borderId="0" xfId="0" applyFont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4" fontId="60" fillId="0" borderId="0" xfId="0" applyNumberFormat="1" applyFont="1" applyAlignment="1">
      <alignment vertical="center" wrapText="1"/>
    </xf>
    <xf numFmtId="4" fontId="104" fillId="0" borderId="0" xfId="0" applyNumberFormat="1" applyFont="1" applyFill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4" fontId="60" fillId="0" borderId="0" xfId="0" applyNumberFormat="1" applyFont="1" applyFill="1" applyAlignment="1">
      <alignment vertical="center" wrapText="1"/>
    </xf>
    <xf numFmtId="4" fontId="25" fillId="60" borderId="43" xfId="66" applyNumberFormat="1" applyFont="1" applyFill="1" applyBorder="1" applyAlignment="1">
      <alignment vertical="center"/>
    </xf>
    <xf numFmtId="0" fontId="26" fillId="0" borderId="0" xfId="68" applyFont="1" applyFill="1" applyAlignment="1">
      <alignment vertical="center"/>
    </xf>
    <xf numFmtId="4" fontId="105" fillId="0" borderId="0" xfId="68" applyNumberFormat="1" applyFont="1" applyAlignment="1">
      <alignment horizontal="center"/>
    </xf>
    <xf numFmtId="0" fontId="32" fillId="0" borderId="21" xfId="68" applyFont="1" applyBorder="1" applyAlignment="1">
      <alignment horizontal="center"/>
    </xf>
    <xf numFmtId="0" fontId="32" fillId="0" borderId="14" xfId="68" applyFont="1" applyBorder="1" applyAlignment="1">
      <alignment horizontal="center"/>
    </xf>
    <xf numFmtId="0" fontId="32" fillId="0" borderId="15" xfId="68" applyFont="1" applyBorder="1" applyAlignment="1">
      <alignment horizontal="left"/>
    </xf>
    <xf numFmtId="4" fontId="32" fillId="0" borderId="125" xfId="0" applyNumberFormat="1" applyFont="1" applyFill="1" applyBorder="1" applyAlignment="1">
      <alignment horizontal="center" vertical="center" wrapText="1"/>
    </xf>
    <xf numFmtId="0" fontId="25" fillId="0" borderId="10" xfId="68" applyFont="1" applyBorder="1" applyAlignment="1">
      <alignment horizontal="center"/>
    </xf>
    <xf numFmtId="49" fontId="25" fillId="61" borderId="11" xfId="0" applyNumberFormat="1" applyFont="1" applyFill="1" applyBorder="1" applyAlignment="1">
      <alignment horizontal="center"/>
    </xf>
    <xf numFmtId="49" fontId="25" fillId="61" borderId="11" xfId="0" applyNumberFormat="1" applyFont="1" applyFill="1" applyBorder="1" applyAlignment="1">
      <alignment horizontal="center" vertical="center"/>
    </xf>
    <xf numFmtId="0" fontId="25" fillId="61" borderId="13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4" fontId="25" fillId="59" borderId="48" xfId="68" applyNumberFormat="1" applyFont="1" applyFill="1" applyBorder="1" applyAlignment="1">
      <alignment horizontal="right" vertical="center"/>
    </xf>
    <xf numFmtId="49" fontId="25" fillId="0" borderId="14" xfId="0" applyNumberFormat="1" applyFont="1" applyFill="1" applyBorder="1" applyAlignment="1">
      <alignment horizontal="center" vertical="center"/>
    </xf>
    <xf numFmtId="14" fontId="25" fillId="61" borderId="15" xfId="0" applyNumberFormat="1" applyFont="1" applyFill="1" applyBorder="1" applyAlignment="1">
      <alignment horizontal="justify" vertical="center" wrapText="1"/>
    </xf>
    <xf numFmtId="4" fontId="25" fillId="60" borderId="48" xfId="68" applyNumberFormat="1" applyFont="1" applyFill="1" applyBorder="1" applyAlignment="1">
      <alignment horizontal="right" vertical="center"/>
    </xf>
    <xf numFmtId="0" fontId="61" fillId="61" borderId="125" xfId="68" applyFont="1" applyFill="1" applyBorder="1" applyAlignment="1">
      <alignment vertical="center" wrapText="1"/>
    </xf>
    <xf numFmtId="4" fontId="25" fillId="59" borderId="42" xfId="68" applyNumberFormat="1" applyFont="1" applyFill="1" applyBorder="1" applyAlignment="1">
      <alignment horizontal="right" vertical="center"/>
    </xf>
    <xf numFmtId="49" fontId="25" fillId="0" borderId="50" xfId="0" applyNumberFormat="1" applyFont="1" applyFill="1" applyBorder="1" applyAlignment="1">
      <alignment horizontal="center" vertical="center"/>
    </xf>
    <xf numFmtId="0" fontId="25" fillId="61" borderId="56" xfId="0" applyFont="1" applyFill="1" applyBorder="1" applyAlignment="1">
      <alignment horizontal="justify" vertical="center" wrapText="1"/>
    </xf>
    <xf numFmtId="4" fontId="25" fillId="60" borderId="42" xfId="68" applyNumberFormat="1" applyFont="1" applyFill="1" applyBorder="1" applyAlignment="1">
      <alignment horizontal="right" vertical="center"/>
    </xf>
    <xf numFmtId="0" fontId="61" fillId="61" borderId="76" xfId="68" applyFont="1" applyFill="1" applyBorder="1" applyAlignment="1">
      <alignment vertical="center" wrapText="1"/>
    </xf>
    <xf numFmtId="165" fontId="25" fillId="0" borderId="0" xfId="68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justify" vertical="center" wrapText="1"/>
    </xf>
    <xf numFmtId="4" fontId="25" fillId="0" borderId="0" xfId="68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4" fontId="25" fillId="0" borderId="0" xfId="0" applyNumberFormat="1" applyFont="1" applyBorder="1"/>
    <xf numFmtId="4" fontId="28" fillId="0" borderId="0" xfId="0" applyNumberFormat="1" applyFont="1" applyBorder="1"/>
    <xf numFmtId="4" fontId="25" fillId="59" borderId="38" xfId="0" applyNumberFormat="1" applyFont="1" applyFill="1" applyBorder="1" applyAlignment="1">
      <alignment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4" fontId="25" fillId="0" borderId="124" xfId="0" applyNumberFormat="1" applyFont="1" applyFill="1" applyBorder="1" applyAlignment="1">
      <alignment vertical="center" wrapText="1"/>
    </xf>
    <xf numFmtId="4" fontId="25" fillId="0" borderId="53" xfId="0" applyNumberFormat="1" applyFont="1" applyBorder="1" applyAlignment="1">
      <alignment vertical="center"/>
    </xf>
    <xf numFmtId="4" fontId="25" fillId="60" borderId="31" xfId="0" applyNumberFormat="1" applyFont="1" applyFill="1" applyBorder="1" applyAlignment="1">
      <alignment horizontal="right" vertical="center" wrapText="1"/>
    </xf>
    <xf numFmtId="4" fontId="25" fillId="0" borderId="0" xfId="0" applyNumberFormat="1" applyFont="1" applyAlignment="1">
      <alignment vertical="center"/>
    </xf>
    <xf numFmtId="4" fontId="25" fillId="0" borderId="0" xfId="0" applyNumberFormat="1" applyFont="1" applyBorder="1" applyAlignment="1">
      <alignment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4" fontId="25" fillId="0" borderId="13" xfId="0" applyNumberFormat="1" applyFont="1" applyFill="1" applyBorder="1" applyAlignment="1">
      <alignment vertical="center" wrapText="1"/>
    </xf>
    <xf numFmtId="4" fontId="25" fillId="0" borderId="11" xfId="0" applyNumberFormat="1" applyFont="1" applyFill="1" applyBorder="1" applyAlignment="1">
      <alignment vertical="center" wrapText="1"/>
    </xf>
    <xf numFmtId="4" fontId="25" fillId="0" borderId="13" xfId="0" applyNumberFormat="1" applyFont="1" applyBorder="1" applyAlignment="1">
      <alignment vertical="center"/>
    </xf>
    <xf numFmtId="4" fontId="25" fillId="60" borderId="32" xfId="0" applyNumberFormat="1" applyFont="1" applyFill="1" applyBorder="1" applyAlignment="1">
      <alignment horizontal="right" vertical="center" wrapText="1"/>
    </xf>
    <xf numFmtId="2" fontId="25" fillId="0" borderId="0" xfId="0" applyNumberFormat="1" applyFont="1" applyAlignment="1">
      <alignment vertical="center"/>
    </xf>
    <xf numFmtId="0" fontId="25" fillId="0" borderId="67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horizontal="center" vertical="center" wrapText="1"/>
    </xf>
    <xf numFmtId="4" fontId="25" fillId="0" borderId="14" xfId="0" applyNumberFormat="1" applyFont="1" applyFill="1" applyBorder="1" applyAlignment="1">
      <alignment vertical="center" wrapText="1"/>
    </xf>
    <xf numFmtId="4" fontId="25" fillId="0" borderId="15" xfId="0" applyNumberFormat="1" applyFont="1" applyBorder="1" applyAlignment="1">
      <alignment vertical="center"/>
    </xf>
    <xf numFmtId="0" fontId="25" fillId="0" borderId="10" xfId="0" applyFont="1" applyFill="1" applyBorder="1" applyAlignment="1">
      <alignment horizontal="center" vertical="center" wrapText="1"/>
    </xf>
    <xf numFmtId="4" fontId="25" fillId="0" borderId="25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25" fillId="0" borderId="49" xfId="0" applyFont="1" applyFill="1" applyBorder="1" applyAlignment="1">
      <alignment horizontal="center" vertical="center" wrapText="1"/>
    </xf>
    <xf numFmtId="0" fontId="25" fillId="0" borderId="50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vertical="center" wrapText="1"/>
    </xf>
    <xf numFmtId="4" fontId="25" fillId="0" borderId="50" xfId="0" applyNumberFormat="1" applyFont="1" applyFill="1" applyBorder="1" applyAlignment="1">
      <alignment vertical="center" wrapText="1"/>
    </xf>
    <xf numFmtId="4" fontId="25" fillId="0" borderId="34" xfId="0" applyNumberFormat="1" applyFont="1" applyBorder="1" applyAlignment="1">
      <alignment vertical="center"/>
    </xf>
    <xf numFmtId="4" fontId="25" fillId="0" borderId="0" xfId="0" applyNumberFormat="1" applyFont="1" applyFill="1" applyBorder="1" applyAlignment="1">
      <alignment textRotation="90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4" fontId="25" fillId="0" borderId="0" xfId="0" applyNumberFormat="1" applyFont="1" applyFill="1" applyBorder="1" applyAlignment="1">
      <alignment horizontal="right" wrapText="1"/>
    </xf>
    <xf numFmtId="4" fontId="25" fillId="0" borderId="0" xfId="0" applyNumberFormat="1" applyFont="1" applyFill="1" applyBorder="1" applyAlignment="1">
      <alignment horizontal="right" vertical="center" wrapText="1"/>
    </xf>
    <xf numFmtId="4" fontId="38" fillId="0" borderId="30" xfId="0" applyNumberFormat="1" applyFont="1" applyFill="1" applyBorder="1" applyAlignment="1">
      <alignment horizontal="center" vertical="center" wrapText="1"/>
    </xf>
    <xf numFmtId="4" fontId="38" fillId="0" borderId="27" xfId="0" applyNumberFormat="1" applyFont="1" applyFill="1" applyBorder="1" applyAlignment="1">
      <alignment horizontal="center" vertical="center" wrapText="1"/>
    </xf>
    <xf numFmtId="0" fontId="25" fillId="0" borderId="126" xfId="0" applyFont="1" applyFill="1" applyBorder="1" applyAlignment="1">
      <alignment vertical="center" wrapText="1"/>
    </xf>
    <xf numFmtId="0" fontId="28" fillId="0" borderId="61" xfId="0" applyFont="1" applyFill="1" applyBorder="1" applyAlignment="1">
      <alignment vertical="center" wrapText="1"/>
    </xf>
    <xf numFmtId="4" fontId="28" fillId="0" borderId="70" xfId="0" applyNumberFormat="1" applyFont="1" applyFill="1" applyBorder="1" applyAlignment="1">
      <alignment vertical="center" wrapText="1"/>
    </xf>
    <xf numFmtId="4" fontId="28" fillId="0" borderId="61" xfId="0" applyNumberFormat="1" applyFont="1" applyFill="1" applyBorder="1" applyAlignment="1">
      <alignment vertical="center" wrapText="1"/>
    </xf>
    <xf numFmtId="4" fontId="28" fillId="0" borderId="0" xfId="0" applyNumberFormat="1" applyFont="1" applyFill="1" applyBorder="1" applyAlignment="1">
      <alignment vertical="center" wrapText="1"/>
    </xf>
    <xf numFmtId="49" fontId="30" fillId="0" borderId="0" xfId="68" applyNumberFormat="1" applyFont="1" applyFill="1" applyAlignment="1">
      <alignment horizontal="right" vertical="center"/>
    </xf>
    <xf numFmtId="4" fontId="38" fillId="0" borderId="31" xfId="68" applyNumberFormat="1" applyFont="1" applyFill="1" applyBorder="1" applyAlignment="1">
      <alignment vertical="center" wrapText="1"/>
    </xf>
    <xf numFmtId="0" fontId="32" fillId="0" borderId="124" xfId="68" applyFont="1" applyFill="1" applyBorder="1" applyAlignment="1">
      <alignment horizontal="center" vertical="center" wrapText="1"/>
    </xf>
    <xf numFmtId="0" fontId="32" fillId="0" borderId="124" xfId="68" applyFont="1" applyFill="1" applyBorder="1" applyAlignment="1">
      <alignment vertical="center" wrapText="1"/>
    </xf>
    <xf numFmtId="4" fontId="32" fillId="59" borderId="43" xfId="0" applyNumberFormat="1" applyFont="1" applyFill="1" applyBorder="1" applyAlignment="1">
      <alignment vertical="center" wrapText="1"/>
    </xf>
    <xf numFmtId="0" fontId="32" fillId="0" borderId="153" xfId="68" applyFont="1" applyFill="1" applyBorder="1" applyAlignment="1">
      <alignment horizontal="center" vertical="center" wrapText="1"/>
    </xf>
    <xf numFmtId="49" fontId="32" fillId="0" borderId="153" xfId="68" applyNumberFormat="1" applyFont="1" applyFill="1" applyBorder="1" applyAlignment="1">
      <alignment horizontal="center" vertical="center" wrapText="1"/>
    </xf>
    <xf numFmtId="0" fontId="32" fillId="0" borderId="153" xfId="68" applyFont="1" applyFill="1" applyBorder="1" applyAlignment="1">
      <alignment vertical="center" wrapText="1"/>
    </xf>
    <xf numFmtId="4" fontId="32" fillId="60" borderId="43" xfId="0" applyNumberFormat="1" applyFont="1" applyFill="1" applyBorder="1" applyAlignment="1">
      <alignment vertical="center" wrapText="1"/>
    </xf>
    <xf numFmtId="4" fontId="25" fillId="0" borderId="132" xfId="0" applyNumberFormat="1" applyFont="1" applyFill="1" applyBorder="1" applyAlignment="1">
      <alignment horizontal="center" vertical="center" wrapText="1"/>
    </xf>
    <xf numFmtId="0" fontId="25" fillId="61" borderId="13" xfId="68" applyFont="1" applyFill="1" applyBorder="1" applyAlignment="1">
      <alignment horizontal="left" vertical="center" wrapText="1"/>
    </xf>
    <xf numFmtId="4" fontId="32" fillId="59" borderId="48" xfId="0" applyNumberFormat="1" applyFont="1" applyFill="1" applyBorder="1" applyAlignment="1">
      <alignment vertical="center" wrapText="1"/>
    </xf>
    <xf numFmtId="0" fontId="32" fillId="0" borderId="21" xfId="68" applyNumberFormat="1" applyFont="1" applyFill="1" applyBorder="1" applyAlignment="1">
      <alignment horizontal="center"/>
    </xf>
    <xf numFmtId="4" fontId="32" fillId="59" borderId="46" xfId="69" applyNumberFormat="1" applyFont="1" applyFill="1" applyBorder="1" applyAlignment="1">
      <alignment vertical="center"/>
    </xf>
    <xf numFmtId="0" fontId="32" fillId="0" borderId="128" xfId="66" applyFont="1" applyFill="1" applyBorder="1" applyAlignment="1">
      <alignment horizontal="center"/>
    </xf>
    <xf numFmtId="49" fontId="32" fillId="0" borderId="22" xfId="69" applyNumberFormat="1" applyFont="1" applyFill="1" applyBorder="1" applyAlignment="1">
      <alignment horizontal="center"/>
    </xf>
    <xf numFmtId="0" fontId="32" fillId="0" borderId="22" xfId="69" applyFont="1" applyFill="1" applyBorder="1" applyAlignment="1">
      <alignment wrapText="1"/>
    </xf>
    <xf numFmtId="4" fontId="32" fillId="60" borderId="46" xfId="69" applyNumberFormat="1" applyFont="1" applyFill="1" applyBorder="1" applyAlignment="1">
      <alignment vertical="center"/>
    </xf>
    <xf numFmtId="0" fontId="25" fillId="0" borderId="11" xfId="69" applyFont="1" applyFill="1" applyBorder="1" applyAlignment="1">
      <alignment wrapText="1"/>
    </xf>
    <xf numFmtId="4" fontId="25" fillId="59" borderId="60" xfId="69" applyNumberFormat="1" applyFont="1" applyFill="1" applyBorder="1" applyAlignment="1">
      <alignment vertical="center"/>
    </xf>
    <xf numFmtId="0" fontId="25" fillId="0" borderId="79" xfId="66" applyFont="1" applyFill="1" applyBorder="1" applyAlignment="1">
      <alignment horizontal="center" vertical="center"/>
    </xf>
    <xf numFmtId="49" fontId="25" fillId="0" borderId="70" xfId="69" applyNumberFormat="1" applyFont="1" applyFill="1" applyBorder="1" applyAlignment="1">
      <alignment horizontal="center" vertical="center"/>
    </xf>
    <xf numFmtId="0" fontId="25" fillId="0" borderId="70" xfId="69" applyFont="1" applyFill="1" applyBorder="1" applyAlignment="1">
      <alignment wrapText="1"/>
    </xf>
    <xf numFmtId="4" fontId="25" fillId="60" borderId="60" xfId="69" applyNumberFormat="1" applyFont="1" applyFill="1" applyBorder="1" applyAlignment="1">
      <alignment vertical="center"/>
    </xf>
    <xf numFmtId="4" fontId="25" fillId="0" borderId="80" xfId="68" applyNumberFormat="1" applyFont="1" applyFill="1" applyBorder="1" applyAlignment="1">
      <alignment horizontal="center" vertical="center" wrapText="1"/>
    </xf>
    <xf numFmtId="0" fontId="25" fillId="0" borderId="0" xfId="68" applyFont="1" applyFill="1" applyBorder="1" applyAlignment="1">
      <alignment horizontal="justify" vertical="center" wrapText="1"/>
    </xf>
    <xf numFmtId="4" fontId="78" fillId="59" borderId="103" xfId="0" applyNumberFormat="1" applyFont="1" applyFill="1" applyBorder="1" applyAlignment="1">
      <alignment vertical="center" wrapText="1"/>
    </xf>
    <xf numFmtId="0" fontId="78" fillId="0" borderId="62" xfId="68" applyFont="1" applyFill="1" applyBorder="1" applyAlignment="1">
      <alignment horizontal="center" vertical="center" wrapText="1"/>
    </xf>
    <xf numFmtId="49" fontId="78" fillId="0" borderId="26" xfId="68" applyNumberFormat="1" applyFont="1" applyFill="1" applyBorder="1" applyAlignment="1">
      <alignment horizontal="center" vertical="center" wrapText="1"/>
    </xf>
    <xf numFmtId="0" fontId="78" fillId="0" borderId="26" xfId="68" applyFont="1" applyFill="1" applyBorder="1" applyAlignment="1">
      <alignment vertical="center" wrapText="1"/>
    </xf>
    <xf numFmtId="4" fontId="78" fillId="60" borderId="105" xfId="0" applyNumberFormat="1" applyFont="1" applyFill="1" applyBorder="1" applyAlignment="1">
      <alignment vertical="center" wrapText="1"/>
    </xf>
    <xf numFmtId="4" fontId="25" fillId="60" borderId="59" xfId="0" applyNumberFormat="1" applyFont="1" applyFill="1" applyBorder="1" applyAlignment="1">
      <alignment vertical="center" wrapText="1"/>
    </xf>
    <xf numFmtId="4" fontId="25" fillId="0" borderId="149" xfId="0" applyNumberFormat="1" applyFont="1" applyFill="1" applyBorder="1" applyAlignment="1">
      <alignment horizontal="center" vertical="center" wrapText="1"/>
    </xf>
    <xf numFmtId="0" fontId="25" fillId="0" borderId="0" xfId="68" applyFont="1" applyFill="1" applyBorder="1" applyAlignment="1">
      <alignment horizontal="justify" vertical="center"/>
    </xf>
    <xf numFmtId="49" fontId="25" fillId="61" borderId="11" xfId="68" applyNumberFormat="1" applyFont="1" applyFill="1" applyBorder="1" applyAlignment="1">
      <alignment horizontal="center" vertical="center" wrapText="1"/>
    </xf>
    <xf numFmtId="0" fontId="25" fillId="61" borderId="13" xfId="68" applyFont="1" applyFill="1" applyBorder="1" applyAlignment="1">
      <alignment vertical="center" wrapText="1"/>
    </xf>
    <xf numFmtId="4" fontId="59" fillId="0" borderId="59" xfId="68" applyNumberFormat="1" applyFont="1" applyFill="1" applyBorder="1" applyAlignment="1">
      <alignment horizontal="center" vertical="center" wrapText="1"/>
    </xf>
    <xf numFmtId="4" fontId="25" fillId="59" borderId="55" xfId="68" applyNumberFormat="1" applyFont="1" applyFill="1" applyBorder="1" applyAlignment="1">
      <alignment horizontal="right" vertical="center" wrapText="1"/>
    </xf>
    <xf numFmtId="49" fontId="25" fillId="0" borderId="11" xfId="0" applyNumberFormat="1" applyFont="1" applyBorder="1" applyAlignment="1">
      <alignment horizontal="center" vertical="center"/>
    </xf>
    <xf numFmtId="4" fontId="25" fillId="60" borderId="59" xfId="68" applyNumberFormat="1" applyFont="1" applyFill="1" applyBorder="1" applyAlignment="1">
      <alignment horizontal="right" vertical="center" wrapText="1"/>
    </xf>
    <xf numFmtId="165" fontId="25" fillId="0" borderId="0" xfId="68" applyNumberFormat="1" applyFont="1" applyFill="1" applyBorder="1" applyAlignment="1">
      <alignment vertical="center"/>
    </xf>
    <xf numFmtId="4" fontId="25" fillId="59" borderId="65" xfId="68" applyNumberFormat="1" applyFont="1" applyFill="1" applyBorder="1" applyAlignment="1">
      <alignment horizontal="right" vertical="center" wrapText="1"/>
    </xf>
    <xf numFmtId="4" fontId="25" fillId="60" borderId="125" xfId="68" applyNumberFormat="1" applyFont="1" applyFill="1" applyBorder="1" applyAlignment="1">
      <alignment horizontal="right" vertical="center" wrapText="1"/>
    </xf>
    <xf numFmtId="4" fontId="25" fillId="0" borderId="125" xfId="68" applyNumberFormat="1" applyFont="1" applyFill="1" applyBorder="1" applyAlignment="1">
      <alignment horizontal="right" vertical="center" wrapText="1"/>
    </xf>
    <xf numFmtId="4" fontId="25" fillId="0" borderId="149" xfId="68" applyNumberFormat="1" applyFont="1" applyFill="1" applyBorder="1" applyAlignment="1">
      <alignment horizontal="right" vertical="center" wrapText="1"/>
    </xf>
    <xf numFmtId="49" fontId="25" fillId="0" borderId="126" xfId="69" applyNumberFormat="1" applyFont="1" applyFill="1" applyBorder="1" applyAlignment="1">
      <alignment horizontal="center" vertical="center"/>
    </xf>
    <xf numFmtId="49" fontId="25" fillId="61" borderId="126" xfId="69" applyNumberFormat="1" applyFont="1" applyFill="1" applyBorder="1" applyAlignment="1">
      <alignment horizontal="center" vertical="center"/>
    </xf>
    <xf numFmtId="0" fontId="25" fillId="61" borderId="13" xfId="69" applyFont="1" applyFill="1" applyBorder="1" applyAlignment="1">
      <alignment horizontal="left" vertical="center"/>
    </xf>
    <xf numFmtId="4" fontId="78" fillId="59" borderId="127" xfId="0" applyNumberFormat="1" applyFont="1" applyFill="1" applyBorder="1" applyAlignment="1">
      <alignment vertical="center" wrapText="1"/>
    </xf>
    <xf numFmtId="0" fontId="78" fillId="0" borderId="129" xfId="68" applyFont="1" applyFill="1" applyBorder="1" applyAlignment="1">
      <alignment horizontal="center" vertical="center" wrapText="1"/>
    </xf>
    <xf numFmtId="49" fontId="78" fillId="0" borderId="0" xfId="68" applyNumberFormat="1" applyFont="1" applyFill="1" applyBorder="1" applyAlignment="1">
      <alignment horizontal="center" vertical="center" wrapText="1"/>
    </xf>
    <xf numFmtId="0" fontId="78" fillId="0" borderId="57" xfId="68" applyFont="1" applyFill="1" applyBorder="1" applyAlignment="1">
      <alignment vertical="center" wrapText="1"/>
    </xf>
    <xf numFmtId="4" fontId="78" fillId="60" borderId="43" xfId="0" applyNumberFormat="1" applyFont="1" applyFill="1" applyBorder="1" applyAlignment="1">
      <alignment vertical="center" wrapText="1"/>
    </xf>
    <xf numFmtId="4" fontId="74" fillId="0" borderId="125" xfId="66" applyNumberFormat="1" applyFont="1" applyFill="1" applyBorder="1" applyAlignment="1">
      <alignment horizontal="center" vertical="center"/>
    </xf>
    <xf numFmtId="4" fontId="25" fillId="59" borderId="55" xfId="66" applyNumberFormat="1" applyFont="1" applyFill="1" applyBorder="1" applyAlignment="1">
      <alignment vertical="center"/>
    </xf>
    <xf numFmtId="49" fontId="25" fillId="61" borderId="126" xfId="69" applyNumberFormat="1" applyFont="1" applyFill="1" applyBorder="1" applyAlignment="1">
      <alignment horizontal="center"/>
    </xf>
    <xf numFmtId="0" fontId="25" fillId="61" borderId="13" xfId="69" applyFont="1" applyFill="1" applyBorder="1"/>
    <xf numFmtId="4" fontId="25" fillId="60" borderId="59" xfId="66" applyNumberFormat="1" applyFont="1" applyFill="1" applyBorder="1" applyAlignment="1">
      <alignment vertical="center"/>
    </xf>
    <xf numFmtId="4" fontId="25" fillId="0" borderId="59" xfId="66" applyNumberFormat="1" applyFont="1" applyFill="1" applyBorder="1" applyAlignment="1">
      <alignment horizontal="center"/>
    </xf>
    <xf numFmtId="4" fontId="78" fillId="59" borderId="127" xfId="69" applyNumberFormat="1" applyFont="1" applyFill="1" applyBorder="1" applyAlignment="1">
      <alignment vertical="center"/>
    </xf>
    <xf numFmtId="0" fontId="78" fillId="0" borderId="21" xfId="66" applyFont="1" applyFill="1" applyBorder="1" applyAlignment="1">
      <alignment horizontal="center"/>
    </xf>
    <xf numFmtId="49" fontId="78" fillId="0" borderId="0" xfId="69" applyNumberFormat="1" applyFont="1" applyFill="1" applyBorder="1" applyAlignment="1">
      <alignment horizontal="center"/>
    </xf>
    <xf numFmtId="0" fontId="78" fillId="0" borderId="57" xfId="69" applyFont="1" applyFill="1" applyBorder="1" applyAlignment="1">
      <alignment wrapText="1"/>
    </xf>
    <xf numFmtId="4" fontId="78" fillId="60" borderId="101" xfId="69" applyNumberFormat="1" applyFont="1" applyFill="1" applyBorder="1" applyAlignment="1">
      <alignment vertical="center"/>
    </xf>
    <xf numFmtId="4" fontId="25" fillId="0" borderId="101" xfId="69" applyNumberFormat="1" applyFont="1" applyFill="1" applyBorder="1" applyAlignment="1">
      <alignment horizontal="center"/>
    </xf>
    <xf numFmtId="4" fontId="106" fillId="59" borderId="154" xfId="69" applyNumberFormat="1" applyFont="1" applyFill="1" applyBorder="1" applyAlignment="1">
      <alignment vertical="center"/>
    </xf>
    <xf numFmtId="0" fontId="106" fillId="0" borderId="128" xfId="66" applyFont="1" applyFill="1" applyBorder="1" applyAlignment="1">
      <alignment horizontal="center"/>
    </xf>
    <xf numFmtId="49" fontId="106" fillId="0" borderId="22" xfId="69" applyNumberFormat="1" applyFont="1" applyFill="1" applyBorder="1" applyAlignment="1">
      <alignment horizontal="center"/>
    </xf>
    <xf numFmtId="0" fontId="106" fillId="0" borderId="54" xfId="69" applyFont="1" applyFill="1" applyBorder="1" applyAlignment="1">
      <alignment wrapText="1"/>
    </xf>
    <xf numFmtId="4" fontId="106" fillId="60" borderId="149" xfId="69" applyNumberFormat="1" applyFont="1" applyFill="1" applyBorder="1" applyAlignment="1">
      <alignment vertical="center"/>
    </xf>
    <xf numFmtId="4" fontId="25" fillId="59" borderId="154" xfId="69" applyNumberFormat="1" applyFont="1" applyFill="1" applyBorder="1" applyAlignment="1">
      <alignment vertical="center"/>
    </xf>
    <xf numFmtId="0" fontId="25" fillId="0" borderId="154" xfId="66" applyFont="1" applyFill="1" applyBorder="1" applyAlignment="1">
      <alignment horizontal="center" vertical="center"/>
    </xf>
    <xf numFmtId="0" fontId="25" fillId="61" borderId="155" xfId="69" applyFont="1" applyFill="1" applyBorder="1" applyAlignment="1">
      <alignment vertical="center" wrapText="1"/>
    </xf>
    <xf numFmtId="4" fontId="25" fillId="60" borderId="149" xfId="69" applyNumberFormat="1" applyFont="1" applyFill="1" applyBorder="1" applyAlignment="1">
      <alignment vertical="center"/>
    </xf>
    <xf numFmtId="49" fontId="25" fillId="61" borderId="11" xfId="69" applyNumberFormat="1" applyFont="1" applyFill="1" applyBorder="1" applyAlignment="1">
      <alignment horizontal="center" vertical="center"/>
    </xf>
    <xf numFmtId="4" fontId="106" fillId="59" borderId="55" xfId="69" applyNumberFormat="1" applyFont="1" applyFill="1" applyBorder="1" applyAlignment="1">
      <alignment vertical="center"/>
    </xf>
    <xf numFmtId="0" fontId="106" fillId="0" borderId="55" xfId="66" applyFont="1" applyFill="1" applyBorder="1" applyAlignment="1">
      <alignment horizontal="center" vertical="center"/>
    </xf>
    <xf numFmtId="49" fontId="106" fillId="0" borderId="11" xfId="69" applyNumberFormat="1" applyFont="1" applyFill="1" applyBorder="1" applyAlignment="1">
      <alignment horizontal="center" vertical="center"/>
    </xf>
    <xf numFmtId="0" fontId="106" fillId="0" borderId="126" xfId="69" applyFont="1" applyFill="1" applyBorder="1" applyAlignment="1">
      <alignment vertical="center" wrapText="1"/>
    </xf>
    <xf numFmtId="4" fontId="106" fillId="60" borderId="59" xfId="69" applyNumberFormat="1" applyFont="1" applyFill="1" applyBorder="1" applyAlignment="1">
      <alignment vertical="center"/>
    </xf>
    <xf numFmtId="4" fontId="25" fillId="59" borderId="127" xfId="69" applyNumberFormat="1" applyFont="1" applyFill="1" applyBorder="1" applyAlignment="1">
      <alignment vertical="center"/>
    </xf>
    <xf numFmtId="0" fontId="25" fillId="0" borderId="127" xfId="66" applyFont="1" applyFill="1" applyBorder="1" applyAlignment="1">
      <alignment horizontal="center" vertical="center"/>
    </xf>
    <xf numFmtId="49" fontId="61" fillId="61" borderId="153" xfId="69" applyNumberFormat="1" applyFont="1" applyFill="1" applyBorder="1" applyAlignment="1">
      <alignment horizontal="center" vertical="center"/>
    </xf>
    <xf numFmtId="0" fontId="61" fillId="61" borderId="0" xfId="69" applyFont="1" applyFill="1" applyBorder="1" applyAlignment="1">
      <alignment vertical="center" wrapText="1"/>
    </xf>
    <xf numFmtId="4" fontId="25" fillId="60" borderId="101" xfId="69" applyNumberFormat="1" applyFont="1" applyFill="1" applyBorder="1" applyAlignment="1">
      <alignment vertical="center"/>
    </xf>
    <xf numFmtId="4" fontId="25" fillId="0" borderId="101" xfId="0" applyNumberFormat="1" applyFont="1" applyFill="1" applyBorder="1" applyAlignment="1">
      <alignment horizontal="center" vertical="center" wrapText="1"/>
    </xf>
    <xf numFmtId="49" fontId="61" fillId="61" borderId="22" xfId="69" applyNumberFormat="1" applyFont="1" applyFill="1" applyBorder="1" applyAlignment="1">
      <alignment horizontal="center" vertical="center"/>
    </xf>
    <xf numFmtId="0" fontId="25" fillId="0" borderId="21" xfId="66" applyFont="1" applyFill="1" applyBorder="1" applyAlignment="1">
      <alignment horizontal="center" vertical="center"/>
    </xf>
    <xf numFmtId="0" fontId="25" fillId="61" borderId="15" xfId="68" applyFont="1" applyFill="1" applyBorder="1" applyAlignment="1">
      <alignment vertical="center" wrapText="1"/>
    </xf>
    <xf numFmtId="0" fontId="25" fillId="0" borderId="10" xfId="66" applyFont="1" applyFill="1" applyBorder="1" applyAlignment="1">
      <alignment horizontal="center" vertical="center"/>
    </xf>
    <xf numFmtId="49" fontId="25" fillId="0" borderId="22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4" fontId="25" fillId="61" borderId="59" xfId="68" applyNumberFormat="1" applyFont="1" applyFill="1" applyBorder="1" applyAlignment="1">
      <alignment horizontal="right" vertical="center" wrapText="1"/>
    </xf>
    <xf numFmtId="4" fontId="25" fillId="59" borderId="154" xfId="68" applyNumberFormat="1" applyFont="1" applyFill="1" applyBorder="1" applyAlignment="1">
      <alignment horizontal="right" vertical="center" wrapText="1"/>
    </xf>
    <xf numFmtId="0" fontId="25" fillId="0" borderId="128" xfId="0" applyFont="1" applyBorder="1" applyAlignment="1">
      <alignment horizontal="center"/>
    </xf>
    <xf numFmtId="49" fontId="25" fillId="0" borderId="22" xfId="0" applyNumberFormat="1" applyFont="1" applyBorder="1" applyAlignment="1">
      <alignment horizontal="center" vertical="center"/>
    </xf>
    <xf numFmtId="0" fontId="25" fillId="0" borderId="54" xfId="68" applyFont="1" applyFill="1" applyBorder="1" applyAlignment="1">
      <alignment horizontal="left" vertical="center" wrapText="1"/>
    </xf>
    <xf numFmtId="4" fontId="25" fillId="60" borderId="149" xfId="68" applyNumberFormat="1" applyFont="1" applyFill="1" applyBorder="1" applyAlignment="1">
      <alignment horizontal="right" vertical="center" wrapText="1"/>
    </xf>
    <xf numFmtId="4" fontId="25" fillId="59" borderId="68" xfId="68" applyNumberFormat="1" applyFont="1" applyFill="1" applyBorder="1" applyAlignment="1">
      <alignment horizontal="right" vertical="center" wrapText="1"/>
    </xf>
    <xf numFmtId="0" fontId="25" fillId="0" borderId="49" xfId="0" applyFont="1" applyFill="1" applyBorder="1" applyAlignment="1">
      <alignment horizontal="center"/>
    </xf>
    <xf numFmtId="49" fontId="25" fillId="0" borderId="50" xfId="0" applyNumberFormat="1" applyFont="1" applyFill="1" applyBorder="1" applyAlignment="1">
      <alignment horizontal="center"/>
    </xf>
    <xf numFmtId="0" fontId="25" fillId="0" borderId="56" xfId="68" applyFont="1" applyFill="1" applyBorder="1" applyAlignment="1">
      <alignment horizontal="left" vertical="center" wrapText="1"/>
    </xf>
    <xf numFmtId="4" fontId="25" fillId="60" borderId="76" xfId="68" applyNumberFormat="1" applyFont="1" applyFill="1" applyBorder="1" applyAlignment="1">
      <alignment horizontal="right" vertical="center" wrapText="1"/>
    </xf>
    <xf numFmtId="4" fontId="25" fillId="61" borderId="76" xfId="68" applyNumberFormat="1" applyFont="1" applyFill="1" applyBorder="1" applyAlignment="1">
      <alignment horizontal="right" vertical="center" wrapText="1"/>
    </xf>
    <xf numFmtId="4" fontId="25" fillId="0" borderId="0" xfId="69" applyNumberFormat="1" applyFont="1" applyFill="1" applyBorder="1" applyAlignment="1">
      <alignment vertical="center"/>
    </xf>
    <xf numFmtId="0" fontId="25" fillId="0" borderId="0" xfId="69" applyFont="1" applyFill="1" applyBorder="1" applyAlignment="1">
      <alignment vertical="center" wrapText="1"/>
    </xf>
    <xf numFmtId="4" fontId="38" fillId="0" borderId="33" xfId="68" applyNumberFormat="1" applyFont="1" applyFill="1" applyBorder="1" applyAlignment="1">
      <alignment vertical="center" wrapText="1"/>
    </xf>
    <xf numFmtId="4" fontId="32" fillId="59" borderId="64" xfId="0" applyNumberFormat="1" applyFont="1" applyFill="1" applyBorder="1" applyAlignment="1">
      <alignment vertical="center"/>
    </xf>
    <xf numFmtId="0" fontId="32" fillId="0" borderId="45" xfId="68" applyFont="1" applyBorder="1" applyAlignment="1">
      <alignment horizontal="left" vertical="center"/>
    </xf>
    <xf numFmtId="4" fontId="32" fillId="60" borderId="38" xfId="0" applyNumberFormat="1" applyFont="1" applyFill="1" applyBorder="1" applyAlignment="1">
      <alignment vertical="center"/>
    </xf>
    <xf numFmtId="4" fontId="32" fillId="0" borderId="47" xfId="68" applyNumberFormat="1" applyFont="1" applyFill="1" applyBorder="1" applyAlignment="1">
      <alignment horizontal="center" vertical="center" wrapText="1"/>
    </xf>
    <xf numFmtId="0" fontId="25" fillId="0" borderId="128" xfId="66" applyFont="1" applyFill="1" applyBorder="1" applyAlignment="1">
      <alignment horizontal="center" vertical="center"/>
    </xf>
    <xf numFmtId="49" fontId="25" fillId="61" borderId="22" xfId="69" applyNumberFormat="1" applyFont="1" applyFill="1" applyBorder="1" applyAlignment="1">
      <alignment horizontal="center" vertical="center"/>
    </xf>
    <xf numFmtId="0" fontId="25" fillId="61" borderId="132" xfId="0" applyFont="1" applyFill="1" applyBorder="1" applyAlignment="1">
      <alignment horizontal="justify" vertical="center" wrapText="1"/>
    </xf>
    <xf numFmtId="4" fontId="25" fillId="60" borderId="46" xfId="68" applyNumberFormat="1" applyFont="1" applyFill="1" applyBorder="1" applyAlignment="1">
      <alignment horizontal="right" vertical="center" wrapText="1"/>
    </xf>
    <xf numFmtId="4" fontId="25" fillId="0" borderId="149" xfId="68" applyNumberFormat="1" applyFont="1" applyFill="1" applyBorder="1" applyAlignment="1">
      <alignment horizontal="center" vertical="center" wrapText="1"/>
    </xf>
    <xf numFmtId="0" fontId="25" fillId="0" borderId="49" xfId="66" applyFont="1" applyFill="1" applyBorder="1" applyAlignment="1">
      <alignment horizontal="center" vertical="center"/>
    </xf>
    <xf numFmtId="0" fontId="25" fillId="61" borderId="34" xfId="68" applyFont="1" applyFill="1" applyBorder="1" applyAlignment="1">
      <alignment horizontal="left" vertical="center" wrapText="1"/>
    </xf>
    <xf numFmtId="4" fontId="25" fillId="0" borderId="76" xfId="68" applyNumberFormat="1" applyFont="1" applyFill="1" applyBorder="1" applyAlignment="1">
      <alignment horizontal="center" vertical="center" wrapText="1"/>
    </xf>
    <xf numFmtId="0" fontId="38" fillId="0" borderId="103" xfId="68" applyFont="1" applyFill="1" applyBorder="1" applyAlignment="1">
      <alignment horizontal="center" vertical="center" wrapText="1"/>
    </xf>
    <xf numFmtId="0" fontId="38" fillId="0" borderId="63" xfId="68" applyFont="1" applyFill="1" applyBorder="1" applyAlignment="1">
      <alignment horizontal="center" vertical="center" wrapText="1"/>
    </xf>
    <xf numFmtId="0" fontId="38" fillId="0" borderId="26" xfId="68" applyFont="1" applyFill="1" applyBorder="1" applyAlignment="1">
      <alignment horizontal="center" vertical="center" wrapText="1"/>
    </xf>
    <xf numFmtId="49" fontId="25" fillId="0" borderId="58" xfId="68" applyNumberFormat="1" applyFont="1" applyFill="1" applyBorder="1" applyAlignment="1">
      <alignment horizontal="center" vertical="center" wrapText="1"/>
    </xf>
    <xf numFmtId="49" fontId="25" fillId="61" borderId="124" xfId="0" applyNumberFormat="1" applyFont="1" applyFill="1" applyBorder="1" applyAlignment="1">
      <alignment horizontal="center" vertical="center" wrapText="1"/>
    </xf>
    <xf numFmtId="0" fontId="25" fillId="61" borderId="24" xfId="68" applyFont="1" applyFill="1" applyBorder="1" applyAlignment="1">
      <alignment vertical="center" wrapText="1"/>
    </xf>
    <xf numFmtId="4" fontId="25" fillId="60" borderId="38" xfId="0" applyNumberFormat="1" applyFont="1" applyFill="1" applyBorder="1" applyAlignment="1">
      <alignment vertical="center" wrapText="1"/>
    </xf>
    <xf numFmtId="49" fontId="25" fillId="0" borderId="21" xfId="68" applyNumberFormat="1" applyFont="1" applyFill="1" applyBorder="1" applyAlignment="1">
      <alignment horizontal="center" vertical="center" wrapText="1"/>
    </xf>
    <xf numFmtId="49" fontId="25" fillId="61" borderId="14" xfId="0" applyNumberFormat="1" applyFont="1" applyFill="1" applyBorder="1" applyAlignment="1">
      <alignment horizontal="center" vertical="center" wrapText="1"/>
    </xf>
    <xf numFmtId="0" fontId="25" fillId="61" borderId="25" xfId="68" applyFont="1" applyFill="1" applyBorder="1" applyAlignment="1">
      <alignment wrapText="1"/>
    </xf>
    <xf numFmtId="49" fontId="25" fillId="0" borderId="10" xfId="68" applyNumberFormat="1" applyFont="1" applyFill="1" applyBorder="1" applyAlignment="1">
      <alignment horizontal="center" vertical="center" wrapText="1"/>
    </xf>
    <xf numFmtId="49" fontId="25" fillId="61" borderId="11" xfId="0" applyNumberFormat="1" applyFont="1" applyFill="1" applyBorder="1" applyAlignment="1">
      <alignment horizontal="center" vertical="center" wrapText="1"/>
    </xf>
    <xf numFmtId="0" fontId="25" fillId="61" borderId="23" xfId="68" applyFont="1" applyFill="1" applyBorder="1" applyAlignment="1">
      <alignment vertical="center" wrapText="1"/>
    </xf>
    <xf numFmtId="49" fontId="25" fillId="0" borderId="49" xfId="68" applyNumberFormat="1" applyFont="1" applyFill="1" applyBorder="1" applyAlignment="1">
      <alignment horizontal="center" vertical="center" wrapText="1"/>
    </xf>
    <xf numFmtId="49" fontId="25" fillId="61" borderId="50" xfId="0" applyNumberFormat="1" applyFont="1" applyFill="1" applyBorder="1" applyAlignment="1">
      <alignment horizontal="center" vertical="center" wrapText="1"/>
    </xf>
    <xf numFmtId="0" fontId="25" fillId="61" borderId="34" xfId="68" applyFont="1" applyFill="1" applyBorder="1" applyAlignment="1">
      <alignment vertical="center" wrapText="1"/>
    </xf>
    <xf numFmtId="0" fontId="30" fillId="0" borderId="0" xfId="116" applyFont="1" applyFill="1" applyAlignment="1"/>
    <xf numFmtId="4" fontId="32" fillId="60" borderId="47" xfId="0" applyNumberFormat="1" applyFont="1" applyFill="1" applyBorder="1" applyAlignment="1">
      <alignment vertical="center" wrapText="1"/>
    </xf>
    <xf numFmtId="0" fontId="25" fillId="0" borderId="13" xfId="68" applyFont="1" applyBorder="1" applyAlignment="1">
      <alignment horizontal="left" vertical="center"/>
    </xf>
    <xf numFmtId="0" fontId="25" fillId="0" borderId="32" xfId="0" applyFont="1" applyBorder="1" applyAlignment="1">
      <alignment horizontal="center"/>
    </xf>
    <xf numFmtId="0" fontId="25" fillId="0" borderId="13" xfId="68" applyFont="1" applyBorder="1" applyAlignment="1">
      <alignment vertical="center"/>
    </xf>
    <xf numFmtId="49" fontId="25" fillId="0" borderId="50" xfId="0" applyNumberFormat="1" applyFont="1" applyBorder="1" applyAlignment="1">
      <alignment horizontal="center" vertical="center"/>
    </xf>
    <xf numFmtId="4" fontId="25" fillId="60" borderId="76" xfId="0" applyNumberFormat="1" applyFont="1" applyFill="1" applyBorder="1" applyAlignment="1">
      <alignment vertical="center" wrapText="1"/>
    </xf>
    <xf numFmtId="0" fontId="25" fillId="0" borderId="42" xfId="0" applyFont="1" applyBorder="1" applyAlignment="1">
      <alignment horizontal="center"/>
    </xf>
    <xf numFmtId="0" fontId="25" fillId="0" borderId="0" xfId="0" applyFont="1" applyBorder="1" applyAlignment="1"/>
    <xf numFmtId="0" fontId="25" fillId="0" borderId="0" xfId="0" applyFont="1" applyFill="1" applyBorder="1" applyAlignment="1"/>
    <xf numFmtId="4" fontId="9" fillId="0" borderId="0" xfId="67" applyNumberFormat="1" applyFill="1"/>
    <xf numFmtId="0" fontId="25" fillId="0" borderId="124" xfId="67" applyFont="1" applyBorder="1" applyAlignment="1">
      <alignment horizontal="center"/>
    </xf>
    <xf numFmtId="0" fontId="25" fillId="0" borderId="24" xfId="67" applyFont="1" applyBorder="1" applyAlignment="1">
      <alignment horizontal="center"/>
    </xf>
    <xf numFmtId="0" fontId="25" fillId="0" borderId="14" xfId="67" applyFont="1" applyBorder="1" applyAlignment="1">
      <alignment horizontal="center"/>
    </xf>
    <xf numFmtId="4" fontId="31" fillId="59" borderId="42" xfId="67" applyNumberFormat="1" applyFont="1" applyFill="1" applyBorder="1"/>
    <xf numFmtId="0" fontId="31" fillId="0" borderId="68" xfId="67" applyFont="1" applyBorder="1" applyAlignment="1">
      <alignment horizontal="center"/>
    </xf>
    <xf numFmtId="0" fontId="25" fillId="0" borderId="50" xfId="67" applyFont="1" applyFill="1" applyBorder="1" applyAlignment="1">
      <alignment horizontal="center"/>
    </xf>
    <xf numFmtId="0" fontId="25" fillId="0" borderId="70" xfId="67" applyFont="1" applyBorder="1" applyAlignment="1">
      <alignment horizontal="center"/>
    </xf>
    <xf numFmtId="4" fontId="9" fillId="0" borderId="0" xfId="68" applyNumberFormat="1"/>
    <xf numFmtId="4" fontId="9" fillId="0" borderId="0" xfId="68" applyNumberFormat="1" applyAlignment="1">
      <alignment vertical="center" wrapText="1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28" fillId="0" borderId="0" xfId="0" applyNumberFormat="1" applyFont="1" applyFill="1" applyAlignment="1">
      <alignment vertical="center" wrapText="1"/>
    </xf>
    <xf numFmtId="4" fontId="107" fillId="0" borderId="0" xfId="0" applyNumberFormat="1" applyFont="1" applyAlignment="1">
      <alignment vertical="center" wrapText="1"/>
    </xf>
    <xf numFmtId="4" fontId="107" fillId="0" borderId="0" xfId="68" applyNumberFormat="1" applyFont="1"/>
    <xf numFmtId="4" fontId="62" fillId="0" borderId="16" xfId="68" applyNumberFormat="1" applyFont="1" applyFill="1" applyBorder="1" applyAlignment="1">
      <alignment vertical="center" wrapText="1"/>
    </xf>
    <xf numFmtId="0" fontId="62" fillId="0" borderId="28" xfId="68" applyFont="1" applyFill="1" applyBorder="1" applyAlignment="1">
      <alignment horizontal="center" vertical="center" wrapText="1"/>
    </xf>
    <xf numFmtId="0" fontId="62" fillId="0" borderId="30" xfId="68" applyFont="1" applyFill="1" applyBorder="1" applyAlignment="1">
      <alignment horizontal="center" vertical="center" wrapText="1"/>
    </xf>
    <xf numFmtId="0" fontId="62" fillId="0" borderId="27" xfId="68" applyFont="1" applyFill="1" applyBorder="1" applyAlignment="1">
      <alignment horizontal="center" vertical="center" wrapText="1"/>
    </xf>
    <xf numFmtId="0" fontId="32" fillId="0" borderId="87" xfId="68" applyFont="1" applyFill="1" applyBorder="1" applyAlignment="1">
      <alignment horizontal="center"/>
    </xf>
    <xf numFmtId="49" fontId="32" fillId="0" borderId="88" xfId="68" applyNumberFormat="1" applyFont="1" applyFill="1" applyBorder="1" applyAlignment="1">
      <alignment horizontal="center"/>
    </xf>
    <xf numFmtId="0" fontId="32" fillId="0" borderId="88" xfId="68" applyFont="1" applyFill="1" applyBorder="1" applyAlignment="1">
      <alignment vertical="center" wrapText="1"/>
    </xf>
    <xf numFmtId="4" fontId="25" fillId="0" borderId="71" xfId="68" applyNumberFormat="1" applyFont="1" applyFill="1" applyBorder="1" applyAlignment="1">
      <alignment horizontal="center" vertical="center" wrapText="1"/>
    </xf>
    <xf numFmtId="0" fontId="25" fillId="0" borderId="91" xfId="68" applyFont="1" applyFill="1" applyBorder="1" applyAlignment="1">
      <alignment horizontal="center" vertical="center"/>
    </xf>
    <xf numFmtId="49" fontId="25" fillId="0" borderId="89" xfId="68" applyNumberFormat="1" applyFont="1" applyFill="1" applyBorder="1" applyAlignment="1">
      <alignment horizontal="center" vertical="center"/>
    </xf>
    <xf numFmtId="0" fontId="25" fillId="0" borderId="89" xfId="68" applyFont="1" applyFill="1" applyBorder="1" applyAlignment="1">
      <alignment vertical="center" wrapText="1"/>
    </xf>
    <xf numFmtId="4" fontId="25" fillId="0" borderId="23" xfId="0" applyNumberFormat="1" applyFont="1" applyFill="1" applyBorder="1" applyAlignment="1">
      <alignment horizontal="left" vertical="center" wrapText="1"/>
    </xf>
    <xf numFmtId="0" fontId="2" fillId="0" borderId="0" xfId="121"/>
    <xf numFmtId="2" fontId="25" fillId="0" borderId="0" xfId="68" applyNumberFormat="1" applyFont="1" applyFill="1" applyBorder="1" applyAlignment="1">
      <alignment horizontal="right" vertical="center"/>
    </xf>
    <xf numFmtId="0" fontId="32" fillId="0" borderId="94" xfId="68" applyFont="1" applyFill="1" applyBorder="1" applyAlignment="1">
      <alignment horizontal="center" vertical="center"/>
    </xf>
    <xf numFmtId="49" fontId="32" fillId="0" borderId="17" xfId="68" applyNumberFormat="1" applyFont="1" applyFill="1" applyBorder="1" applyAlignment="1">
      <alignment horizontal="center" vertical="center"/>
    </xf>
    <xf numFmtId="0" fontId="32" fillId="0" borderId="17" xfId="68" applyFont="1" applyFill="1" applyBorder="1" applyAlignment="1">
      <alignment vertical="center" wrapText="1"/>
    </xf>
    <xf numFmtId="0" fontId="25" fillId="0" borderId="93" xfId="68" applyFont="1" applyFill="1" applyBorder="1" applyAlignment="1">
      <alignment horizontal="center" vertical="center"/>
    </xf>
    <xf numFmtId="49" fontId="25" fillId="0" borderId="85" xfId="68" applyNumberFormat="1" applyFont="1" applyFill="1" applyBorder="1" applyAlignment="1">
      <alignment horizontal="center" vertical="center"/>
    </xf>
    <xf numFmtId="0" fontId="25" fillId="0" borderId="85" xfId="68" applyFont="1" applyFill="1" applyBorder="1" applyAlignment="1">
      <alignment vertical="center" wrapText="1"/>
    </xf>
    <xf numFmtId="4" fontId="25" fillId="0" borderId="72" xfId="68" applyNumberFormat="1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right" vertical="center"/>
    </xf>
    <xf numFmtId="4" fontId="25" fillId="0" borderId="23" xfId="68" applyNumberFormat="1" applyFont="1" applyFill="1" applyBorder="1" applyAlignment="1">
      <alignment vertical="center" wrapText="1"/>
    </xf>
    <xf numFmtId="4" fontId="25" fillId="0" borderId="72" xfId="68" applyNumberFormat="1" applyFont="1" applyFill="1" applyBorder="1" applyAlignment="1">
      <alignment horizontal="left" vertical="center" wrapText="1"/>
    </xf>
    <xf numFmtId="0" fontId="25" fillId="0" borderId="37" xfId="68" applyFont="1" applyFill="1" applyBorder="1" applyAlignment="1">
      <alignment horizontal="center" vertical="center"/>
    </xf>
    <xf numFmtId="49" fontId="25" fillId="0" borderId="73" xfId="68" applyNumberFormat="1" applyFont="1" applyFill="1" applyBorder="1" applyAlignment="1">
      <alignment horizontal="center" vertical="center"/>
    </xf>
    <xf numFmtId="0" fontId="25" fillId="0" borderId="73" xfId="68" applyFont="1" applyFill="1" applyBorder="1" applyAlignment="1">
      <alignment vertical="center" wrapText="1"/>
    </xf>
    <xf numFmtId="0" fontId="25" fillId="0" borderId="23" xfId="0" applyFont="1" applyBorder="1" applyAlignment="1">
      <alignment horizontal="left" vertical="center" wrapText="1"/>
    </xf>
    <xf numFmtId="4" fontId="25" fillId="0" borderId="25" xfId="68" applyNumberFormat="1" applyFont="1" applyFill="1" applyBorder="1" applyAlignment="1">
      <alignment horizontal="left" vertical="center" wrapText="1"/>
    </xf>
    <xf numFmtId="0" fontId="25" fillId="0" borderId="142" xfId="68" applyFont="1" applyFill="1" applyBorder="1" applyAlignment="1">
      <alignment horizontal="center" vertical="center"/>
    </xf>
    <xf numFmtId="49" fontId="25" fillId="0" borderId="144" xfId="68" applyNumberFormat="1" applyFont="1" applyFill="1" applyBorder="1" applyAlignment="1">
      <alignment horizontal="center" vertical="center"/>
    </xf>
    <xf numFmtId="4" fontId="25" fillId="0" borderId="23" xfId="68" applyNumberFormat="1" applyFont="1" applyFill="1" applyBorder="1" applyAlignment="1">
      <alignment horizontal="left" vertical="center" wrapText="1"/>
    </xf>
    <xf numFmtId="0" fontId="25" fillId="0" borderId="36" xfId="68" applyFont="1" applyFill="1" applyBorder="1" applyAlignment="1">
      <alignment horizontal="center" vertical="center"/>
    </xf>
    <xf numFmtId="49" fontId="25" fillId="0" borderId="84" xfId="68" applyNumberFormat="1" applyFont="1" applyFill="1" applyBorder="1" applyAlignment="1">
      <alignment horizontal="center" vertical="center"/>
    </xf>
    <xf numFmtId="0" fontId="25" fillId="0" borderId="156" xfId="68" applyFont="1" applyFill="1" applyBorder="1" applyAlignment="1">
      <alignment vertical="center" wrapText="1"/>
    </xf>
    <xf numFmtId="4" fontId="25" fillId="0" borderId="132" xfId="68" applyNumberFormat="1" applyFont="1" applyFill="1" applyBorder="1" applyAlignment="1">
      <alignment horizontal="left" vertical="center" wrapText="1"/>
    </xf>
    <xf numFmtId="4" fontId="32" fillId="59" borderId="60" xfId="0" applyNumberFormat="1" applyFont="1" applyFill="1" applyBorder="1" applyAlignment="1">
      <alignment vertical="center"/>
    </xf>
    <xf numFmtId="4" fontId="32" fillId="60" borderId="60" xfId="0" applyNumberFormat="1" applyFont="1" applyFill="1" applyBorder="1" applyAlignment="1">
      <alignment vertical="center"/>
    </xf>
    <xf numFmtId="4" fontId="25" fillId="0" borderId="80" xfId="68" applyNumberFormat="1" applyFont="1" applyFill="1" applyBorder="1" applyAlignment="1">
      <alignment horizontal="left" vertical="center" wrapText="1"/>
    </xf>
    <xf numFmtId="0" fontId="85" fillId="0" borderId="28" xfId="68" applyFont="1" applyFill="1" applyBorder="1" applyAlignment="1">
      <alignment horizontal="center" vertical="center" wrapText="1"/>
    </xf>
    <xf numFmtId="4" fontId="32" fillId="59" borderId="31" xfId="0" applyNumberFormat="1" applyFont="1" applyFill="1" applyBorder="1" applyAlignment="1">
      <alignment vertical="center"/>
    </xf>
    <xf numFmtId="0" fontId="32" fillId="0" borderId="157" xfId="68" applyFont="1" applyFill="1" applyBorder="1" applyAlignment="1">
      <alignment horizontal="center" vertical="center"/>
    </xf>
    <xf numFmtId="49" fontId="32" fillId="0" borderId="158" xfId="68" applyNumberFormat="1" applyFont="1" applyFill="1" applyBorder="1" applyAlignment="1">
      <alignment horizontal="center" vertical="center"/>
    </xf>
    <xf numFmtId="0" fontId="32" fillId="0" borderId="159" xfId="68" applyFont="1" applyFill="1" applyBorder="1" applyAlignment="1">
      <alignment vertical="center" wrapText="1"/>
    </xf>
    <xf numFmtId="4" fontId="32" fillId="60" borderId="31" xfId="0" applyNumberFormat="1" applyFont="1" applyFill="1" applyBorder="1" applyAlignment="1">
      <alignment vertical="center"/>
    </xf>
    <xf numFmtId="4" fontId="25" fillId="0" borderId="160" xfId="68" applyNumberFormat="1" applyFont="1" applyFill="1" applyBorder="1" applyAlignment="1">
      <alignment horizontal="center" vertical="center" wrapText="1"/>
    </xf>
    <xf numFmtId="0" fontId="2" fillId="0" borderId="0" xfId="122"/>
    <xf numFmtId="4" fontId="61" fillId="59" borderId="32" xfId="122" applyNumberFormat="1" applyFont="1" applyFill="1" applyBorder="1" applyAlignment="1">
      <alignment vertical="center"/>
    </xf>
    <xf numFmtId="0" fontId="61" fillId="0" borderId="11" xfId="122" applyFont="1" applyFill="1" applyBorder="1" applyAlignment="1">
      <alignment vertical="center"/>
    </xf>
    <xf numFmtId="0" fontId="61" fillId="0" borderId="13" xfId="122" applyFont="1" applyBorder="1" applyAlignment="1">
      <alignment vertical="center"/>
    </xf>
    <xf numFmtId="0" fontId="2" fillId="0" borderId="0" xfId="123"/>
    <xf numFmtId="0" fontId="25" fillId="0" borderId="59" xfId="0" applyFont="1" applyFill="1" applyBorder="1" applyAlignment="1">
      <alignment vertical="center" wrapText="1"/>
    </xf>
    <xf numFmtId="0" fontId="61" fillId="0" borderId="13" xfId="122" applyFont="1" applyBorder="1" applyAlignment="1">
      <alignment vertical="center" wrapText="1"/>
    </xf>
    <xf numFmtId="0" fontId="2" fillId="0" borderId="0" xfId="122" applyAlignment="1">
      <alignment vertical="center"/>
    </xf>
    <xf numFmtId="0" fontId="25" fillId="0" borderId="149" xfId="0" applyFont="1" applyFill="1" applyBorder="1" applyAlignment="1">
      <alignment vertical="center" wrapText="1"/>
    </xf>
    <xf numFmtId="0" fontId="25" fillId="0" borderId="67" xfId="0" applyFont="1" applyBorder="1" applyAlignment="1">
      <alignment horizontal="center" vertical="center"/>
    </xf>
    <xf numFmtId="49" fontId="25" fillId="0" borderId="59" xfId="0" applyNumberFormat="1" applyFont="1" applyFill="1" applyBorder="1" applyAlignment="1">
      <alignment horizontal="left" vertical="center" wrapText="1"/>
    </xf>
    <xf numFmtId="0" fontId="25" fillId="0" borderId="106" xfId="0" applyFont="1" applyBorder="1" applyAlignment="1">
      <alignment horizontal="center" vertical="center"/>
    </xf>
    <xf numFmtId="0" fontId="61" fillId="0" borderId="70" xfId="122" applyFont="1" applyFill="1" applyBorder="1" applyAlignment="1">
      <alignment vertical="center"/>
    </xf>
    <xf numFmtId="0" fontId="61" fillId="0" borderId="61" xfId="122" applyFont="1" applyBorder="1" applyAlignment="1">
      <alignment vertical="center"/>
    </xf>
    <xf numFmtId="49" fontId="25" fillId="0" borderId="107" xfId="0" applyNumberFormat="1" applyFont="1" applyFill="1" applyBorder="1" applyAlignment="1">
      <alignment horizontal="left" vertical="center" wrapText="1"/>
    </xf>
    <xf numFmtId="0" fontId="61" fillId="0" borderId="0" xfId="122" applyFont="1" applyFill="1" applyBorder="1" applyAlignment="1">
      <alignment vertical="center"/>
    </xf>
    <xf numFmtId="4" fontId="61" fillId="0" borderId="0" xfId="122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left" vertical="center" wrapText="1"/>
    </xf>
    <xf numFmtId="165" fontId="25" fillId="0" borderId="0" xfId="0" applyNumberFormat="1" applyFont="1"/>
    <xf numFmtId="4" fontId="60" fillId="59" borderId="64" xfId="68" applyNumberFormat="1" applyFont="1" applyFill="1" applyBorder="1" applyAlignment="1">
      <alignment horizontal="right" vertical="center" wrapText="1"/>
    </xf>
    <xf numFmtId="0" fontId="25" fillId="0" borderId="64" xfId="68" applyFont="1" applyFill="1" applyBorder="1" applyAlignment="1">
      <alignment horizontal="center" vertical="center" wrapText="1"/>
    </xf>
    <xf numFmtId="49" fontId="25" fillId="0" borderId="124" xfId="69" applyNumberFormat="1" applyFont="1" applyFill="1" applyBorder="1" applyAlignment="1">
      <alignment horizontal="right" vertical="center"/>
    </xf>
    <xf numFmtId="0" fontId="25" fillId="0" borderId="53" xfId="68" applyFont="1" applyFill="1" applyBorder="1" applyAlignment="1">
      <alignment horizontal="left" vertical="center" wrapText="1"/>
    </xf>
    <xf numFmtId="4" fontId="60" fillId="60" borderId="38" xfId="68" applyNumberFormat="1" applyFont="1" applyFill="1" applyBorder="1" applyAlignment="1">
      <alignment horizontal="right" vertical="center" wrapText="1"/>
    </xf>
    <xf numFmtId="0" fontId="25" fillId="0" borderId="47" xfId="0" applyFont="1" applyFill="1" applyBorder="1" applyAlignment="1">
      <alignment vertical="center" wrapText="1"/>
    </xf>
    <xf numFmtId="4" fontId="60" fillId="59" borderId="65" xfId="68" applyNumberFormat="1" applyFont="1" applyFill="1" applyBorder="1" applyAlignment="1">
      <alignment horizontal="right" vertical="center" wrapText="1"/>
    </xf>
    <xf numFmtId="49" fontId="25" fillId="0" borderId="65" xfId="68" applyNumberFormat="1" applyFont="1" applyFill="1" applyBorder="1" applyAlignment="1">
      <alignment horizontal="center" vertical="center" wrapText="1"/>
    </xf>
    <xf numFmtId="49" fontId="25" fillId="0" borderId="15" xfId="68" applyNumberFormat="1" applyFont="1" applyFill="1" applyBorder="1" applyAlignment="1">
      <alignment horizontal="right" vertical="center" wrapText="1"/>
    </xf>
    <xf numFmtId="4" fontId="60" fillId="60" borderId="48" xfId="68" applyNumberFormat="1" applyFont="1" applyFill="1" applyBorder="1" applyAlignment="1">
      <alignment horizontal="right" vertical="center" wrapText="1"/>
    </xf>
    <xf numFmtId="0" fontId="25" fillId="0" borderId="125" xfId="0" applyFont="1" applyFill="1" applyBorder="1" applyAlignment="1">
      <alignment horizontal="left" vertical="center" wrapText="1"/>
    </xf>
    <xf numFmtId="165" fontId="60" fillId="0" borderId="0" xfId="68" applyNumberFormat="1" applyFont="1" applyFill="1" applyBorder="1" applyAlignment="1">
      <alignment horizontal="right" vertical="center"/>
    </xf>
    <xf numFmtId="4" fontId="60" fillId="0" borderId="0" xfId="68" applyNumberFormat="1" applyFont="1" applyFill="1" applyBorder="1" applyAlignment="1">
      <alignment horizontal="right" vertical="center" wrapText="1"/>
    </xf>
    <xf numFmtId="4" fontId="60" fillId="59" borderId="55" xfId="68" applyNumberFormat="1" applyFont="1" applyFill="1" applyBorder="1" applyAlignment="1">
      <alignment horizontal="right" vertical="center" wrapText="1"/>
    </xf>
    <xf numFmtId="49" fontId="25" fillId="0" borderId="161" xfId="68" applyNumberFormat="1" applyFont="1" applyFill="1" applyBorder="1" applyAlignment="1">
      <alignment horizontal="center" vertical="center" wrapText="1"/>
    </xf>
    <xf numFmtId="49" fontId="25" fillId="0" borderId="11" xfId="68" applyNumberFormat="1" applyFont="1" applyFill="1" applyBorder="1" applyAlignment="1">
      <alignment horizontal="right" vertical="center" wrapText="1"/>
    </xf>
    <xf numFmtId="0" fontId="108" fillId="0" borderId="13" xfId="68" applyFont="1" applyFill="1" applyBorder="1" applyAlignment="1">
      <alignment vertical="center" wrapText="1"/>
    </xf>
    <xf numFmtId="4" fontId="60" fillId="60" borderId="32" xfId="68" applyNumberFormat="1" applyFont="1" applyFill="1" applyBorder="1" applyAlignment="1">
      <alignment horizontal="right" vertical="center" wrapText="1"/>
    </xf>
    <xf numFmtId="165" fontId="60" fillId="0" borderId="0" xfId="68" applyNumberFormat="1" applyFont="1" applyFill="1" applyBorder="1" applyAlignment="1">
      <alignment vertical="center"/>
    </xf>
    <xf numFmtId="4" fontId="59" fillId="59" borderId="55" xfId="68" applyNumberFormat="1" applyFont="1" applyFill="1" applyBorder="1" applyAlignment="1">
      <alignment horizontal="right" vertical="center" wrapText="1"/>
    </xf>
    <xf numFmtId="4" fontId="59" fillId="60" borderId="32" xfId="68" applyNumberFormat="1" applyFont="1" applyFill="1" applyBorder="1" applyAlignment="1">
      <alignment horizontal="right" vertical="center" wrapText="1"/>
    </xf>
    <xf numFmtId="165" fontId="59" fillId="0" borderId="0" xfId="68" applyNumberFormat="1" applyFont="1" applyFill="1" applyBorder="1" applyAlignment="1">
      <alignment horizontal="right" vertical="center"/>
    </xf>
    <xf numFmtId="4" fontId="59" fillId="0" borderId="0" xfId="68" applyNumberFormat="1" applyFont="1" applyFill="1" applyBorder="1" applyAlignment="1">
      <alignment horizontal="right" vertical="center" wrapText="1"/>
    </xf>
    <xf numFmtId="49" fontId="25" fillId="0" borderId="55" xfId="68" applyNumberFormat="1" applyFont="1" applyFill="1" applyBorder="1" applyAlignment="1">
      <alignment horizontal="center" vertical="center" wrapText="1"/>
    </xf>
    <xf numFmtId="4" fontId="59" fillId="59" borderId="65" xfId="68" applyNumberFormat="1" applyFont="1" applyFill="1" applyBorder="1" applyAlignment="1">
      <alignment horizontal="right" vertical="center" wrapText="1"/>
    </xf>
    <xf numFmtId="0" fontId="59" fillId="0" borderId="15" xfId="68" applyFont="1" applyFill="1" applyBorder="1" applyAlignment="1">
      <alignment vertical="center" wrapText="1"/>
    </xf>
    <xf numFmtId="4" fontId="59" fillId="60" borderId="48" xfId="68" applyNumberFormat="1" applyFont="1" applyFill="1" applyBorder="1" applyAlignment="1">
      <alignment horizontal="right" vertical="center" wrapText="1"/>
    </xf>
    <xf numFmtId="4" fontId="25" fillId="0" borderId="125" xfId="105" applyNumberFormat="1" applyFont="1" applyFill="1" applyBorder="1" applyAlignment="1">
      <alignment vertical="center" wrapText="1"/>
    </xf>
    <xf numFmtId="49" fontId="25" fillId="0" borderId="11" xfId="69" applyNumberFormat="1" applyFont="1" applyFill="1" applyBorder="1" applyAlignment="1">
      <alignment horizontal="right" vertical="center"/>
    </xf>
    <xf numFmtId="165" fontId="59" fillId="0" borderId="0" xfId="68" applyNumberFormat="1" applyFont="1" applyFill="1" applyBorder="1" applyAlignment="1">
      <alignment vertical="center"/>
    </xf>
    <xf numFmtId="0" fontId="25" fillId="0" borderId="154" xfId="68" applyFont="1" applyFill="1" applyBorder="1" applyAlignment="1">
      <alignment horizontal="center" vertical="center" wrapText="1"/>
    </xf>
    <xf numFmtId="165" fontId="109" fillId="0" borderId="0" xfId="68" applyNumberFormat="1" applyFont="1" applyFill="1" applyBorder="1" applyAlignment="1">
      <alignment horizontal="right" vertical="center"/>
    </xf>
    <xf numFmtId="165" fontId="110" fillId="0" borderId="0" xfId="68" applyNumberFormat="1" applyFont="1" applyFill="1" applyBorder="1" applyAlignment="1">
      <alignment horizontal="right" vertical="center"/>
    </xf>
    <xf numFmtId="4" fontId="60" fillId="59" borderId="68" xfId="68" applyNumberFormat="1" applyFont="1" applyFill="1" applyBorder="1" applyAlignment="1">
      <alignment horizontal="right" vertical="center" wrapText="1"/>
    </xf>
    <xf numFmtId="49" fontId="25" fillId="0" borderId="50" xfId="69" applyNumberFormat="1" applyFont="1" applyFill="1" applyBorder="1" applyAlignment="1">
      <alignment horizontal="right" vertical="center"/>
    </xf>
    <xf numFmtId="4" fontId="59" fillId="60" borderId="42" xfId="68" applyNumberFormat="1" applyFont="1" applyFill="1" applyBorder="1" applyAlignment="1">
      <alignment horizontal="right" vertical="center" wrapText="1"/>
    </xf>
    <xf numFmtId="0" fontId="25" fillId="0" borderId="76" xfId="0" applyFont="1" applyFill="1" applyBorder="1" applyAlignment="1">
      <alignment vertical="center" wrapText="1"/>
    </xf>
    <xf numFmtId="49" fontId="39" fillId="0" borderId="0" xfId="69" applyNumberFormat="1" applyFont="1" applyFill="1" applyBorder="1" applyAlignment="1">
      <alignment horizontal="right" vertical="center"/>
    </xf>
    <xf numFmtId="4" fontId="60" fillId="60" borderId="48" xfId="111" applyNumberFormat="1" applyFont="1" applyFill="1" applyBorder="1" applyAlignment="1">
      <alignment vertical="center" wrapText="1"/>
    </xf>
    <xf numFmtId="4" fontId="25" fillId="0" borderId="125" xfId="68" applyNumberFormat="1" applyFont="1" applyFill="1" applyBorder="1" applyAlignment="1">
      <alignment horizontal="left" vertical="center" wrapText="1"/>
    </xf>
    <xf numFmtId="0" fontId="59" fillId="0" borderId="13" xfId="68" applyFont="1" applyFill="1" applyBorder="1" applyAlignment="1">
      <alignment horizontal="left" vertical="center" wrapText="1"/>
    </xf>
    <xf numFmtId="0" fontId="59" fillId="0" borderId="56" xfId="68" applyFont="1" applyFill="1" applyBorder="1" applyAlignment="1">
      <alignment horizontal="left" vertical="center" wrapText="1"/>
    </xf>
    <xf numFmtId="4" fontId="60" fillId="0" borderId="0" xfId="111" applyNumberFormat="1" applyFont="1" applyFill="1" applyBorder="1" applyAlignment="1">
      <alignment vertical="center" wrapText="1"/>
    </xf>
    <xf numFmtId="0" fontId="25" fillId="0" borderId="0" xfId="68" applyFont="1" applyFill="1" applyBorder="1" applyAlignment="1">
      <alignment horizontal="right" vertical="center" wrapText="1"/>
    </xf>
    <xf numFmtId="0" fontId="68" fillId="0" borderId="0" xfId="68" applyFont="1" applyFill="1" applyBorder="1" applyAlignment="1">
      <alignment horizontal="left" vertical="center" wrapText="1"/>
    </xf>
    <xf numFmtId="4" fontId="59" fillId="0" borderId="0" xfId="111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70" applyFont="1" applyFill="1" applyAlignment="1">
      <alignment vertical="center"/>
    </xf>
    <xf numFmtId="0" fontId="32" fillId="0" borderId="124" xfId="68" applyFont="1" applyBorder="1" applyAlignment="1">
      <alignment horizontal="center" vertical="center" wrapText="1"/>
    </xf>
    <xf numFmtId="4" fontId="32" fillId="60" borderId="64" xfId="0" applyNumberFormat="1" applyFont="1" applyFill="1" applyBorder="1" applyAlignment="1">
      <alignment vertical="center" wrapText="1"/>
    </xf>
    <xf numFmtId="4" fontId="25" fillId="60" borderId="55" xfId="0" applyNumberFormat="1" applyFont="1" applyFill="1" applyBorder="1" applyAlignment="1">
      <alignment vertical="center" wrapText="1"/>
    </xf>
    <xf numFmtId="0" fontId="111" fillId="0" borderId="32" xfId="0" applyFont="1" applyFill="1" applyBorder="1" applyAlignment="1">
      <alignment vertical="center" wrapText="1"/>
    </xf>
    <xf numFmtId="0" fontId="111" fillId="0" borderId="32" xfId="0" applyFont="1" applyBorder="1" applyAlignment="1">
      <alignment vertical="center"/>
    </xf>
    <xf numFmtId="4" fontId="25" fillId="59" borderId="55" xfId="0" applyNumberFormat="1" applyFont="1" applyFill="1" applyBorder="1"/>
    <xf numFmtId="49" fontId="25" fillId="0" borderId="11" xfId="0" applyNumberFormat="1" applyFont="1" applyBorder="1" applyAlignment="1">
      <alignment horizontal="center"/>
    </xf>
    <xf numFmtId="0" fontId="111" fillId="0" borderId="32" xfId="0" applyFont="1" applyBorder="1" applyAlignment="1">
      <alignment horizontal="left"/>
    </xf>
    <xf numFmtId="49" fontId="25" fillId="0" borderId="50" xfId="0" applyNumberFormat="1" applyFont="1" applyBorder="1" applyAlignment="1">
      <alignment horizontal="center"/>
    </xf>
    <xf numFmtId="0" fontId="25" fillId="0" borderId="34" xfId="68" applyFont="1" applyFill="1" applyBorder="1" applyAlignment="1">
      <alignment horizontal="left" vertical="center" wrapText="1"/>
    </xf>
    <xf numFmtId="4" fontId="25" fillId="60" borderId="68" xfId="0" applyNumberFormat="1" applyFont="1" applyFill="1" applyBorder="1" applyAlignment="1">
      <alignment vertical="center" wrapText="1"/>
    </xf>
    <xf numFmtId="4" fontId="25" fillId="0" borderId="0" xfId="0" applyNumberFormat="1" applyFont="1" applyFill="1" applyAlignment="1">
      <alignment horizontal="right" vertical="center" wrapText="1"/>
    </xf>
    <xf numFmtId="4" fontId="39" fillId="0" borderId="0" xfId="0" applyNumberFormat="1" applyFont="1" applyFill="1" applyAlignment="1">
      <alignment horizontal="right" vertical="center" wrapText="1"/>
    </xf>
    <xf numFmtId="49" fontId="32" fillId="0" borderId="100" xfId="69" applyNumberFormat="1" applyFont="1" applyBorder="1" applyAlignment="1">
      <alignment horizontal="center"/>
    </xf>
    <xf numFmtId="0" fontId="32" fillId="0" borderId="163" xfId="69" applyFont="1" applyBorder="1"/>
    <xf numFmtId="4" fontId="72" fillId="0" borderId="0" xfId="68" applyNumberFormat="1" applyFont="1" applyAlignment="1">
      <alignment horizontal="right"/>
    </xf>
    <xf numFmtId="49" fontId="76" fillId="0" borderId="0" xfId="68" applyNumberFormat="1" applyFont="1" applyFill="1" applyAlignment="1">
      <alignment horizontal="center" vertical="center"/>
    </xf>
    <xf numFmtId="4" fontId="32" fillId="59" borderId="38" xfId="68" applyNumberFormat="1" applyFont="1" applyFill="1" applyBorder="1"/>
    <xf numFmtId="0" fontId="32" fillId="0" borderId="58" xfId="68" applyFont="1" applyBorder="1" applyAlignment="1">
      <alignment horizontal="center"/>
    </xf>
    <xf numFmtId="49" fontId="32" fillId="0" borderId="124" xfId="68" applyNumberFormat="1" applyFont="1" applyBorder="1" applyAlignment="1">
      <alignment horizontal="center"/>
    </xf>
    <xf numFmtId="0" fontId="32" fillId="0" borderId="24" xfId="68" applyFont="1" applyFill="1" applyBorder="1"/>
    <xf numFmtId="4" fontId="32" fillId="60" borderId="47" xfId="68" applyNumberFormat="1" applyFont="1" applyFill="1" applyBorder="1"/>
    <xf numFmtId="49" fontId="25" fillId="0" borderId="11" xfId="68" applyNumberFormat="1" applyFont="1" applyBorder="1" applyAlignment="1">
      <alignment horizontal="center"/>
    </xf>
    <xf numFmtId="0" fontId="25" fillId="0" borderId="23" xfId="68" applyFont="1" applyFill="1" applyBorder="1"/>
    <xf numFmtId="4" fontId="25" fillId="60" borderId="59" xfId="0" applyNumberFormat="1" applyFont="1" applyFill="1" applyBorder="1"/>
    <xf numFmtId="4" fontId="32" fillId="59" borderId="32" xfId="68" applyNumberFormat="1" applyFont="1" applyFill="1" applyBorder="1"/>
    <xf numFmtId="0" fontId="32" fillId="0" borderId="10" xfId="68" applyFont="1" applyBorder="1" applyAlignment="1">
      <alignment horizontal="center"/>
    </xf>
    <xf numFmtId="49" fontId="32" fillId="0" borderId="11" xfId="68" applyNumberFormat="1" applyFont="1" applyBorder="1" applyAlignment="1">
      <alignment horizontal="center"/>
    </xf>
    <xf numFmtId="0" fontId="32" fillId="0" borderId="23" xfId="68" applyFont="1" applyFill="1" applyBorder="1"/>
    <xf numFmtId="4" fontId="32" fillId="60" borderId="59" xfId="68" applyNumberFormat="1" applyFont="1" applyFill="1" applyBorder="1"/>
    <xf numFmtId="0" fontId="25" fillId="0" borderId="23" xfId="68" applyNumberFormat="1" applyFont="1" applyFill="1" applyBorder="1" applyAlignment="1">
      <alignment horizontal="left" vertical="center" wrapText="1"/>
    </xf>
    <xf numFmtId="0" fontId="25" fillId="0" borderId="49" xfId="68" applyNumberFormat="1" applyFont="1" applyFill="1" applyBorder="1" applyAlignment="1">
      <alignment horizontal="center"/>
    </xf>
    <xf numFmtId="0" fontId="25" fillId="0" borderId="50" xfId="68" applyNumberFormat="1" applyFont="1" applyFill="1" applyBorder="1" applyAlignment="1">
      <alignment horizontal="center"/>
    </xf>
    <xf numFmtId="4" fontId="25" fillId="0" borderId="34" xfId="68" applyNumberFormat="1" applyFont="1" applyFill="1" applyBorder="1"/>
    <xf numFmtId="4" fontId="32" fillId="59" borderId="43" xfId="68" applyNumberFormat="1" applyFont="1" applyFill="1" applyBorder="1" applyAlignment="1">
      <alignment vertical="center" wrapText="1"/>
    </xf>
    <xf numFmtId="0" fontId="32" fillId="0" borderId="134" xfId="68" applyFont="1" applyBorder="1" applyAlignment="1">
      <alignment horizontal="center" vertical="center" wrapText="1"/>
    </xf>
    <xf numFmtId="0" fontId="32" fillId="0" borderId="17" xfId="68" applyFont="1" applyBorder="1" applyAlignment="1">
      <alignment horizontal="center" vertical="center" wrapText="1"/>
    </xf>
    <xf numFmtId="0" fontId="32" fillId="0" borderId="83" xfId="68" applyFont="1" applyBorder="1" applyAlignment="1">
      <alignment horizontal="left" vertical="center" wrapText="1"/>
    </xf>
    <xf numFmtId="4" fontId="32" fillId="60" borderId="43" xfId="68" applyNumberFormat="1" applyFont="1" applyFill="1" applyBorder="1" applyAlignment="1">
      <alignment vertical="center" wrapText="1"/>
    </xf>
    <xf numFmtId="4" fontId="32" fillId="0" borderId="101" xfId="68" applyNumberFormat="1" applyFont="1" applyFill="1" applyBorder="1" applyAlignment="1">
      <alignment horizontal="center" vertical="center" wrapText="1"/>
    </xf>
    <xf numFmtId="0" fontId="25" fillId="0" borderId="98" xfId="68" applyFont="1" applyBorder="1" applyAlignment="1">
      <alignment horizontal="center" vertical="center" wrapText="1"/>
    </xf>
    <xf numFmtId="0" fontId="25" fillId="0" borderId="143" xfId="68" applyFont="1" applyBorder="1" applyAlignment="1">
      <alignment horizontal="center" vertical="center" wrapText="1"/>
    </xf>
    <xf numFmtId="0" fontId="25" fillId="0" borderId="164" xfId="68" applyFont="1" applyBorder="1" applyAlignment="1">
      <alignment horizontal="center" vertical="center" wrapText="1"/>
    </xf>
    <xf numFmtId="0" fontId="25" fillId="0" borderId="18" xfId="68" applyFont="1" applyBorder="1" applyAlignment="1">
      <alignment horizontal="center" vertical="center" wrapText="1"/>
    </xf>
    <xf numFmtId="0" fontId="25" fillId="0" borderId="139" xfId="68" applyFont="1" applyBorder="1" applyAlignment="1">
      <alignment horizontal="center" vertical="center" wrapText="1"/>
    </xf>
    <xf numFmtId="49" fontId="25" fillId="0" borderId="151" xfId="68" applyNumberFormat="1" applyFont="1" applyBorder="1" applyAlignment="1">
      <alignment horizontal="center" vertical="center" wrapText="1"/>
    </xf>
    <xf numFmtId="0" fontId="25" fillId="0" borderId="75" xfId="68" applyFont="1" applyFill="1" applyBorder="1" applyAlignment="1">
      <alignment vertical="center" wrapText="1"/>
    </xf>
    <xf numFmtId="4" fontId="25" fillId="0" borderId="76" xfId="0" applyNumberFormat="1" applyFont="1" applyFill="1" applyBorder="1" applyAlignment="1">
      <alignment horizontal="center" vertical="center" wrapText="1"/>
    </xf>
    <xf numFmtId="0" fontId="25" fillId="0" borderId="0" xfId="68" applyFont="1"/>
    <xf numFmtId="4" fontId="25" fillId="0" borderId="0" xfId="68" applyNumberFormat="1" applyFont="1"/>
    <xf numFmtId="0" fontId="25" fillId="0" borderId="0" xfId="68" applyFont="1" applyFill="1" applyBorder="1"/>
    <xf numFmtId="0" fontId="25" fillId="0" borderId="0" xfId="68" applyFont="1" applyAlignment="1">
      <alignment vertical="center" wrapText="1"/>
    </xf>
    <xf numFmtId="4" fontId="25" fillId="0" borderId="0" xfId="68" applyNumberFormat="1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4" fontId="25" fillId="60" borderId="38" xfId="66" applyNumberFormat="1" applyFont="1" applyFill="1" applyBorder="1"/>
    <xf numFmtId="4" fontId="112" fillId="0" borderId="0" xfId="0" applyNumberFormat="1" applyFont="1" applyFill="1" applyAlignment="1">
      <alignment vertical="center" wrapText="1"/>
    </xf>
    <xf numFmtId="4" fontId="59" fillId="0" borderId="0" xfId="0" applyNumberFormat="1" applyFont="1" applyFill="1" applyAlignment="1">
      <alignment vertical="center" wrapText="1"/>
    </xf>
    <xf numFmtId="4" fontId="60" fillId="0" borderId="0" xfId="0" applyNumberFormat="1" applyFont="1" applyFill="1" applyBorder="1" applyAlignment="1">
      <alignment vertical="center"/>
    </xf>
    <xf numFmtId="4" fontId="113" fillId="0" borderId="0" xfId="68" applyNumberFormat="1" applyFont="1" applyFill="1" applyBorder="1" applyAlignment="1"/>
    <xf numFmtId="4" fontId="114" fillId="0" borderId="0" xfId="68" applyNumberFormat="1" applyFont="1" applyFill="1" applyBorder="1" applyAlignment="1"/>
    <xf numFmtId="0" fontId="103" fillId="0" borderId="0" xfId="68" applyFont="1" applyAlignment="1">
      <alignment horizontal="center"/>
    </xf>
    <xf numFmtId="0" fontId="38" fillId="0" borderId="29" xfId="68" applyFont="1" applyFill="1" applyBorder="1" applyAlignment="1">
      <alignment horizontal="center" vertical="center" wrapText="1"/>
    </xf>
    <xf numFmtId="0" fontId="32" fillId="0" borderId="44" xfId="68" applyFont="1" applyBorder="1" applyAlignment="1">
      <alignment horizontal="center" vertical="center" wrapText="1"/>
    </xf>
    <xf numFmtId="0" fontId="32" fillId="0" borderId="83" xfId="68" applyFont="1" applyBorder="1" applyAlignment="1">
      <alignment horizontal="center" vertical="center" wrapText="1"/>
    </xf>
    <xf numFmtId="0" fontId="32" fillId="0" borderId="53" xfId="68" applyFont="1" applyFill="1" applyBorder="1" applyAlignment="1">
      <alignment horizontal="left" vertical="center" wrapText="1"/>
    </xf>
    <xf numFmtId="4" fontId="32" fillId="0" borderId="38" xfId="68" applyNumberFormat="1" applyFont="1" applyFill="1" applyBorder="1" applyAlignment="1">
      <alignment horizontal="center" vertical="center" wrapText="1"/>
    </xf>
    <xf numFmtId="4" fontId="25" fillId="59" borderId="43" xfId="66" applyNumberFormat="1" applyFont="1" applyFill="1" applyBorder="1"/>
    <xf numFmtId="0" fontId="25" fillId="0" borderId="36" xfId="69" applyFont="1" applyBorder="1" applyAlignment="1">
      <alignment horizontal="center"/>
    </xf>
    <xf numFmtId="49" fontId="25" fillId="0" borderId="84" xfId="69" applyNumberFormat="1" applyFont="1" applyBorder="1" applyAlignment="1">
      <alignment horizontal="center"/>
    </xf>
    <xf numFmtId="0" fontId="25" fillId="0" borderId="18" xfId="69" applyFont="1" applyBorder="1"/>
    <xf numFmtId="4" fontId="25" fillId="60" borderId="43" xfId="66" applyNumberFormat="1" applyFont="1" applyFill="1" applyBorder="1"/>
    <xf numFmtId="4" fontId="25" fillId="0" borderId="43" xfId="66" applyNumberFormat="1" applyFont="1" applyFill="1" applyBorder="1" applyAlignment="1">
      <alignment horizontal="center"/>
    </xf>
    <xf numFmtId="4" fontId="25" fillId="0" borderId="0" xfId="0" applyNumberFormat="1" applyFont="1" applyFill="1" applyAlignment="1">
      <alignment vertical="center" wrapText="1"/>
    </xf>
    <xf numFmtId="4" fontId="25" fillId="59" borderId="32" xfId="66" applyNumberFormat="1" applyFont="1" applyFill="1" applyBorder="1"/>
    <xf numFmtId="0" fontId="25" fillId="0" borderId="37" xfId="69" applyFont="1" applyBorder="1" applyAlignment="1">
      <alignment horizontal="center"/>
    </xf>
    <xf numFmtId="49" fontId="25" fillId="0" borderId="73" xfId="69" applyNumberFormat="1" applyFont="1" applyBorder="1" applyAlignment="1">
      <alignment horizontal="center"/>
    </xf>
    <xf numFmtId="0" fontId="25" fillId="0" borderId="74" xfId="69" applyFont="1" applyBorder="1"/>
    <xf numFmtId="4" fontId="25" fillId="0" borderId="32" xfId="66" applyNumberFormat="1" applyFont="1" applyFill="1" applyBorder="1" applyAlignment="1">
      <alignment horizontal="center"/>
    </xf>
    <xf numFmtId="4" fontId="25" fillId="59" borderId="48" xfId="66" applyNumberFormat="1" applyFont="1" applyFill="1" applyBorder="1"/>
    <xf numFmtId="4" fontId="32" fillId="59" borderId="32" xfId="66" applyNumberFormat="1" applyFont="1" applyFill="1" applyBorder="1"/>
    <xf numFmtId="0" fontId="32" fillId="0" borderId="37" xfId="69" applyFont="1" applyBorder="1" applyAlignment="1">
      <alignment horizontal="center"/>
    </xf>
    <xf numFmtId="0" fontId="32" fillId="0" borderId="74" xfId="69" applyFont="1" applyBorder="1"/>
    <xf numFmtId="4" fontId="32" fillId="0" borderId="32" xfId="66" applyNumberFormat="1" applyFont="1" applyFill="1" applyBorder="1" applyAlignment="1">
      <alignment horizontal="center"/>
    </xf>
    <xf numFmtId="0" fontId="59" fillId="0" borderId="0" xfId="0" applyFont="1" applyFill="1" applyAlignment="1">
      <alignment vertical="center"/>
    </xf>
    <xf numFmtId="4" fontId="25" fillId="60" borderId="32" xfId="68" applyNumberFormat="1" applyFont="1" applyFill="1" applyBorder="1" applyAlignment="1">
      <alignment horizontal="right" vertical="top" wrapText="1"/>
    </xf>
    <xf numFmtId="4" fontId="25" fillId="0" borderId="0" xfId="68" applyNumberFormat="1" applyFont="1" applyFill="1" applyBorder="1" applyAlignment="1">
      <alignment horizontal="right" vertical="top" wrapText="1"/>
    </xf>
    <xf numFmtId="4" fontId="25" fillId="59" borderId="165" xfId="66" applyNumberFormat="1" applyFont="1" applyFill="1" applyBorder="1"/>
    <xf numFmtId="0" fontId="25" fillId="0" borderId="166" xfId="69" applyFont="1" applyBorder="1" applyAlignment="1">
      <alignment horizontal="center"/>
    </xf>
    <xf numFmtId="49" fontId="25" fillId="0" borderId="156" xfId="69" applyNumberFormat="1" applyFont="1" applyBorder="1" applyAlignment="1">
      <alignment horizontal="center"/>
    </xf>
    <xf numFmtId="0" fontId="25" fillId="0" borderId="137" xfId="69" applyFont="1" applyBorder="1"/>
    <xf numFmtId="4" fontId="25" fillId="0" borderId="165" xfId="66" applyNumberFormat="1" applyFont="1" applyFill="1" applyBorder="1" applyAlignment="1">
      <alignment horizontal="center"/>
    </xf>
    <xf numFmtId="4" fontId="25" fillId="59" borderId="104" xfId="66" applyNumberFormat="1" applyFont="1" applyFill="1" applyBorder="1"/>
    <xf numFmtId="0" fontId="25" fillId="0" borderId="93" xfId="69" applyFont="1" applyBorder="1" applyAlignment="1">
      <alignment horizontal="center"/>
    </xf>
    <xf numFmtId="49" fontId="25" fillId="0" borderId="85" xfId="69" applyNumberFormat="1" applyFont="1" applyBorder="1" applyAlignment="1">
      <alignment horizontal="center"/>
    </xf>
    <xf numFmtId="0" fontId="25" fillId="0" borderId="86" xfId="69" applyFont="1" applyBorder="1"/>
    <xf numFmtId="4" fontId="25" fillId="0" borderId="104" xfId="66" applyNumberFormat="1" applyFont="1" applyFill="1" applyBorder="1" applyAlignment="1">
      <alignment horizontal="center"/>
    </xf>
    <xf numFmtId="4" fontId="25" fillId="59" borderId="150" xfId="66" applyNumberFormat="1" applyFont="1" applyFill="1" applyBorder="1"/>
    <xf numFmtId="0" fontId="25" fillId="0" borderId="167" xfId="69" applyFont="1" applyBorder="1" applyAlignment="1">
      <alignment horizontal="center"/>
    </xf>
    <xf numFmtId="49" fontId="25" fillId="0" borderId="151" xfId="69" applyNumberFormat="1" applyFont="1" applyBorder="1" applyAlignment="1">
      <alignment horizontal="center"/>
    </xf>
    <xf numFmtId="0" fontId="25" fillId="0" borderId="140" xfId="69" applyFont="1" applyBorder="1"/>
    <xf numFmtId="4" fontId="25" fillId="60" borderId="42" xfId="68" applyNumberFormat="1" applyFont="1" applyFill="1" applyBorder="1" applyAlignment="1">
      <alignment horizontal="right" vertical="top" wrapText="1"/>
    </xf>
    <xf numFmtId="4" fontId="25" fillId="0" borderId="150" xfId="66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59" fillId="0" borderId="0" xfId="68" applyFont="1" applyFill="1" applyBorder="1" applyAlignment="1">
      <alignment vertical="center"/>
    </xf>
    <xf numFmtId="4" fontId="25" fillId="0" borderId="0" xfId="0" applyNumberFormat="1" applyFont="1" applyFill="1" applyAlignment="1">
      <alignment vertical="center"/>
    </xf>
    <xf numFmtId="4" fontId="25" fillId="0" borderId="0" xfId="68" applyNumberFormat="1" applyFont="1" applyBorder="1" applyAlignment="1">
      <alignment vertical="center" wrapText="1"/>
    </xf>
    <xf numFmtId="4" fontId="25" fillId="0" borderId="0" xfId="0" applyNumberFormat="1" applyFont="1" applyBorder="1" applyAlignment="1">
      <alignment vertical="center" wrapText="1"/>
    </xf>
    <xf numFmtId="0" fontId="38" fillId="0" borderId="130" xfId="68" applyFont="1" applyBorder="1" applyAlignment="1">
      <alignment horizontal="center" vertical="center" wrapText="1"/>
    </xf>
    <xf numFmtId="0" fontId="38" fillId="0" borderId="131" xfId="68" applyFont="1" applyBorder="1" applyAlignment="1">
      <alignment horizontal="center" vertical="center" wrapText="1"/>
    </xf>
    <xf numFmtId="4" fontId="32" fillId="59" borderId="38" xfId="69" applyNumberFormat="1" applyFont="1" applyFill="1" applyBorder="1"/>
    <xf numFmtId="0" fontId="32" fillId="0" borderId="58" xfId="66" applyFont="1" applyBorder="1" applyAlignment="1">
      <alignment horizontal="center"/>
    </xf>
    <xf numFmtId="49" fontId="32" fillId="0" borderId="124" xfId="69" applyNumberFormat="1" applyFont="1" applyBorder="1" applyAlignment="1">
      <alignment horizontal="center"/>
    </xf>
    <xf numFmtId="4" fontId="25" fillId="0" borderId="24" xfId="68" applyNumberFormat="1" applyFont="1" applyFill="1" applyBorder="1" applyAlignment="1">
      <alignment horizontal="center" vertical="center" wrapText="1"/>
    </xf>
    <xf numFmtId="49" fontId="25" fillId="0" borderId="11" xfId="69" applyNumberFormat="1" applyFont="1" applyBorder="1" applyAlignment="1">
      <alignment horizontal="center"/>
    </xf>
    <xf numFmtId="49" fontId="25" fillId="0" borderId="13" xfId="69" applyNumberFormat="1" applyFont="1" applyBorder="1" applyAlignment="1">
      <alignment horizontal="center"/>
    </xf>
    <xf numFmtId="4" fontId="25" fillId="59" borderId="46" xfId="69" applyNumberFormat="1" applyFont="1" applyFill="1" applyBorder="1" applyAlignment="1">
      <alignment vertical="center" wrapText="1"/>
    </xf>
    <xf numFmtId="0" fontId="25" fillId="0" borderId="10" xfId="66" applyFont="1" applyFill="1" applyBorder="1" applyAlignment="1">
      <alignment horizontal="center" vertical="center" wrapText="1"/>
    </xf>
    <xf numFmtId="49" fontId="25" fillId="0" borderId="13" xfId="69" applyNumberFormat="1" applyFont="1" applyBorder="1" applyAlignment="1">
      <alignment horizontal="center" vertical="center" wrapText="1"/>
    </xf>
    <xf numFmtId="0" fontId="25" fillId="0" borderId="23" xfId="69" applyFont="1" applyFill="1" applyBorder="1" applyAlignment="1">
      <alignment vertical="center" wrapText="1"/>
    </xf>
    <xf numFmtId="4" fontId="25" fillId="60" borderId="46" xfId="69" applyNumberFormat="1" applyFont="1" applyFill="1" applyBorder="1" applyAlignment="1">
      <alignment vertical="center" wrapText="1"/>
    </xf>
    <xf numFmtId="4" fontId="115" fillId="0" borderId="0" xfId="68" applyNumberFormat="1" applyFont="1" applyFill="1" applyBorder="1" applyAlignment="1">
      <alignment horizontal="right" vertical="center" wrapText="1"/>
    </xf>
    <xf numFmtId="4" fontId="25" fillId="59" borderId="46" xfId="69" applyNumberFormat="1" applyFont="1" applyFill="1" applyBorder="1"/>
    <xf numFmtId="4" fontId="25" fillId="60" borderId="46" xfId="69" applyNumberFormat="1" applyFont="1" applyFill="1" applyBorder="1"/>
    <xf numFmtId="49" fontId="32" fillId="0" borderId="11" xfId="69" applyNumberFormat="1" applyFont="1" applyBorder="1" applyAlignment="1">
      <alignment horizontal="center"/>
    </xf>
    <xf numFmtId="0" fontId="25" fillId="0" borderId="10" xfId="66" applyFont="1" applyBorder="1" applyAlignment="1">
      <alignment horizontal="center"/>
    </xf>
    <xf numFmtId="4" fontId="25" fillId="59" borderId="60" xfId="69" applyNumberFormat="1" applyFont="1" applyFill="1" applyBorder="1"/>
    <xf numFmtId="0" fontId="25" fillId="0" borderId="49" xfId="66" applyFont="1" applyFill="1" applyBorder="1" applyAlignment="1">
      <alignment horizontal="center"/>
    </xf>
    <xf numFmtId="49" fontId="25" fillId="0" borderId="70" xfId="69" applyNumberFormat="1" applyFont="1" applyBorder="1" applyAlignment="1">
      <alignment horizontal="center"/>
    </xf>
    <xf numFmtId="0" fontId="25" fillId="0" borderId="80" xfId="69" applyFont="1" applyFill="1" applyBorder="1"/>
    <xf numFmtId="4" fontId="25" fillId="60" borderId="60" xfId="69" applyNumberFormat="1" applyFont="1" applyFill="1" applyBorder="1"/>
    <xf numFmtId="4" fontId="25" fillId="0" borderId="0" xfId="69" applyNumberFormat="1" applyFont="1" applyFill="1" applyBorder="1"/>
    <xf numFmtId="0" fontId="25" fillId="0" borderId="0" xfId="66" applyFont="1" applyFill="1" applyBorder="1" applyAlignment="1">
      <alignment horizontal="center"/>
    </xf>
    <xf numFmtId="49" fontId="25" fillId="0" borderId="0" xfId="69" applyNumberFormat="1" applyFont="1" applyFill="1" applyBorder="1" applyAlignment="1">
      <alignment horizontal="center"/>
    </xf>
    <xf numFmtId="0" fontId="25" fillId="0" borderId="0" xfId="69" applyFont="1" applyFill="1" applyBorder="1"/>
    <xf numFmtId="4" fontId="67" fillId="0" borderId="16" xfId="68" applyNumberFormat="1" applyFont="1" applyFill="1" applyBorder="1" applyAlignment="1">
      <alignment horizontal="center" vertical="center" wrapText="1"/>
    </xf>
    <xf numFmtId="4" fontId="38" fillId="0" borderId="16" xfId="68" applyNumberFormat="1" applyFont="1" applyFill="1" applyBorder="1" applyAlignment="1">
      <alignment horizontal="center" vertical="center" wrapText="1"/>
    </xf>
    <xf numFmtId="4" fontId="25" fillId="59" borderId="48" xfId="69" applyNumberFormat="1" applyFont="1" applyFill="1" applyBorder="1"/>
    <xf numFmtId="49" fontId="25" fillId="0" borderId="14" xfId="69" applyNumberFormat="1" applyFont="1" applyBorder="1" applyAlignment="1">
      <alignment horizontal="center"/>
    </xf>
    <xf numFmtId="4" fontId="25" fillId="59" borderId="127" xfId="69" applyNumberFormat="1" applyFont="1" applyFill="1" applyBorder="1"/>
    <xf numFmtId="4" fontId="25" fillId="60" borderId="43" xfId="69" applyNumberFormat="1" applyFont="1" applyFill="1" applyBorder="1"/>
    <xf numFmtId="0" fontId="25" fillId="0" borderId="67" xfId="66" applyFont="1" applyFill="1" applyBorder="1" applyAlignment="1">
      <alignment horizontal="center"/>
    </xf>
    <xf numFmtId="0" fontId="25" fillId="0" borderId="13" xfId="69" applyFont="1" applyFill="1" applyBorder="1"/>
    <xf numFmtId="4" fontId="25" fillId="59" borderId="68" xfId="69" applyNumberFormat="1" applyFont="1" applyFill="1" applyBorder="1"/>
    <xf numFmtId="0" fontId="25" fillId="0" borderId="49" xfId="66" applyFont="1" applyBorder="1" applyAlignment="1">
      <alignment horizontal="center"/>
    </xf>
    <xf numFmtId="49" fontId="25" fillId="0" borderId="50" xfId="69" applyNumberFormat="1" applyFont="1" applyBorder="1" applyAlignment="1">
      <alignment horizontal="center"/>
    </xf>
    <xf numFmtId="0" fontId="25" fillId="0" borderId="34" xfId="69" applyFont="1" applyFill="1" applyBorder="1"/>
    <xf numFmtId="4" fontId="25" fillId="60" borderId="42" xfId="69" applyNumberFormat="1" applyFont="1" applyFill="1" applyBorder="1"/>
    <xf numFmtId="0" fontId="38" fillId="0" borderId="168" xfId="68" applyFont="1" applyBorder="1" applyAlignment="1">
      <alignment horizontal="center" vertical="center" wrapText="1"/>
    </xf>
    <xf numFmtId="0" fontId="38" fillId="0" borderId="159" xfId="68" applyFont="1" applyBorder="1" applyAlignment="1">
      <alignment horizontal="center" vertical="center" wrapText="1"/>
    </xf>
    <xf numFmtId="0" fontId="32" fillId="0" borderId="52" xfId="66" applyFont="1" applyBorder="1" applyAlignment="1">
      <alignment horizontal="center"/>
    </xf>
    <xf numFmtId="0" fontId="32" fillId="0" borderId="53" xfId="69" applyFont="1" applyFill="1" applyBorder="1"/>
    <xf numFmtId="0" fontId="25" fillId="0" borderId="67" xfId="66" applyFont="1" applyFill="1" applyBorder="1" applyAlignment="1">
      <alignment horizontal="center" vertical="center"/>
    </xf>
    <xf numFmtId="49" fontId="25" fillId="0" borderId="11" xfId="69" applyNumberFormat="1" applyFont="1" applyBorder="1" applyAlignment="1">
      <alignment horizontal="center" vertical="center"/>
    </xf>
    <xf numFmtId="4" fontId="25" fillId="60" borderId="46" xfId="69" applyNumberFormat="1" applyFont="1" applyFill="1" applyBorder="1" applyAlignment="1">
      <alignment vertical="center"/>
    </xf>
    <xf numFmtId="0" fontId="25" fillId="0" borderId="67" xfId="66" applyFont="1" applyBorder="1" applyAlignment="1">
      <alignment horizontal="center" vertical="center"/>
    </xf>
    <xf numFmtId="0" fontId="25" fillId="0" borderId="66" xfId="66" applyFont="1" applyFill="1" applyBorder="1" applyAlignment="1">
      <alignment horizontal="center"/>
    </xf>
    <xf numFmtId="0" fontId="25" fillId="0" borderId="15" xfId="69" applyFont="1" applyFill="1" applyBorder="1"/>
    <xf numFmtId="4" fontId="25" fillId="0" borderId="101" xfId="68" applyNumberFormat="1" applyFont="1" applyFill="1" applyBorder="1" applyAlignment="1">
      <alignment horizontal="center" vertical="center" wrapText="1"/>
    </xf>
    <xf numFmtId="0" fontId="25" fillId="0" borderId="51" xfId="66" applyFont="1" applyBorder="1" applyAlignment="1">
      <alignment horizontal="center" vertical="center"/>
    </xf>
    <xf numFmtId="49" fontId="25" fillId="0" borderId="50" xfId="69" applyNumberFormat="1" applyFont="1" applyBorder="1" applyAlignment="1">
      <alignment horizontal="center" vertical="center"/>
    </xf>
    <xf numFmtId="4" fontId="25" fillId="0" borderId="107" xfId="68" applyNumberFormat="1" applyFont="1" applyFill="1" applyBorder="1" applyAlignment="1">
      <alignment horizontal="center" vertical="center" wrapText="1"/>
    </xf>
    <xf numFmtId="0" fontId="32" fillId="0" borderId="52" xfId="68" applyFont="1" applyBorder="1" applyAlignment="1">
      <alignment horizontal="center"/>
    </xf>
    <xf numFmtId="0" fontId="32" fillId="0" borderId="53" xfId="68" applyFont="1" applyBorder="1"/>
    <xf numFmtId="4" fontId="32" fillId="60" borderId="38" xfId="68" applyNumberFormat="1" applyFont="1" applyFill="1" applyBorder="1"/>
    <xf numFmtId="4" fontId="32" fillId="0" borderId="24" xfId="68" applyNumberFormat="1" applyFont="1" applyFill="1" applyBorder="1" applyAlignment="1">
      <alignment horizontal="center"/>
    </xf>
    <xf numFmtId="4" fontId="25" fillId="59" borderId="42" xfId="68" applyNumberFormat="1" applyFont="1" applyFill="1" applyBorder="1"/>
    <xf numFmtId="0" fontId="25" fillId="0" borderId="51" xfId="68" applyFont="1" applyBorder="1" applyAlignment="1">
      <alignment horizontal="center"/>
    </xf>
    <xf numFmtId="49" fontId="25" fillId="0" borderId="50" xfId="68" applyNumberFormat="1" applyFont="1" applyBorder="1" applyAlignment="1">
      <alignment horizontal="center"/>
    </xf>
    <xf numFmtId="0" fontId="25" fillId="0" borderId="61" xfId="68" applyFont="1" applyBorder="1"/>
    <xf numFmtId="4" fontId="25" fillId="60" borderId="42" xfId="68" applyNumberFormat="1" applyFont="1" applyFill="1" applyBorder="1"/>
    <xf numFmtId="0" fontId="39" fillId="0" borderId="21" xfId="68" applyFont="1" applyBorder="1" applyAlignment="1">
      <alignment horizontal="center" vertical="center" wrapText="1"/>
    </xf>
    <xf numFmtId="0" fontId="39" fillId="0" borderId="14" xfId="68" applyFont="1" applyBorder="1" applyAlignment="1">
      <alignment horizontal="center" vertical="center" wrapText="1"/>
    </xf>
    <xf numFmtId="0" fontId="32" fillId="0" borderId="15" xfId="68" applyFont="1" applyFill="1" applyBorder="1" applyAlignment="1">
      <alignment horizontal="left" vertical="center" wrapText="1"/>
    </xf>
    <xf numFmtId="4" fontId="116" fillId="0" borderId="125" xfId="0" applyNumberFormat="1" applyFont="1" applyFill="1" applyBorder="1" applyAlignment="1">
      <alignment horizontal="center" vertical="center" wrapText="1"/>
    </xf>
    <xf numFmtId="0" fontId="117" fillId="0" borderId="0" xfId="0" applyFont="1" applyFill="1" applyBorder="1" applyAlignment="1">
      <alignment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5" fillId="0" borderId="13" xfId="68" applyFont="1" applyBorder="1"/>
    <xf numFmtId="0" fontId="25" fillId="0" borderId="59" xfId="0" applyFont="1" applyBorder="1" applyAlignment="1">
      <alignment horizontal="center" vertical="center" wrapText="1"/>
    </xf>
    <xf numFmtId="4" fontId="25" fillId="59" borderId="32" xfId="68" applyNumberFormat="1" applyFont="1" applyFill="1" applyBorder="1" applyAlignment="1">
      <alignment horizontal="right" vertical="top"/>
    </xf>
    <xf numFmtId="0" fontId="25" fillId="0" borderId="11" xfId="0" applyFont="1" applyBorder="1" applyAlignment="1">
      <alignment horizontal="center"/>
    </xf>
    <xf numFmtId="0" fontId="25" fillId="0" borderId="13" xfId="68" applyFont="1" applyFill="1" applyBorder="1" applyAlignment="1">
      <alignment vertical="top"/>
    </xf>
    <xf numFmtId="4" fontId="25" fillId="60" borderId="32" xfId="68" applyNumberFormat="1" applyFont="1" applyFill="1" applyBorder="1" applyAlignment="1">
      <alignment horizontal="right" vertical="top"/>
    </xf>
    <xf numFmtId="4" fontId="25" fillId="59" borderId="60" xfId="68" applyNumberFormat="1" applyFont="1" applyFill="1" applyBorder="1" applyAlignment="1">
      <alignment horizontal="right" vertical="top"/>
    </xf>
    <xf numFmtId="0" fontId="25" fillId="0" borderId="79" xfId="0" applyFont="1" applyBorder="1" applyAlignment="1">
      <alignment horizontal="center"/>
    </xf>
    <xf numFmtId="0" fontId="25" fillId="0" borderId="70" xfId="0" applyFont="1" applyBorder="1" applyAlignment="1">
      <alignment horizontal="center"/>
    </xf>
    <xf numFmtId="0" fontId="25" fillId="0" borderId="61" xfId="68" applyFont="1" applyFill="1" applyBorder="1" applyAlignment="1">
      <alignment vertical="top"/>
    </xf>
    <xf numFmtId="4" fontId="25" fillId="60" borderId="60" xfId="68" applyNumberFormat="1" applyFont="1" applyFill="1" applyBorder="1" applyAlignment="1">
      <alignment horizontal="right" vertical="top"/>
    </xf>
    <xf numFmtId="4" fontId="25" fillId="0" borderId="107" xfId="68" applyNumberFormat="1" applyFont="1" applyFill="1" applyBorder="1" applyAlignment="1">
      <alignment horizontal="right" vertical="top"/>
    </xf>
    <xf numFmtId="0" fontId="28" fillId="0" borderId="0" xfId="0" applyFont="1" applyAlignment="1">
      <alignment vertical="center" wrapText="1"/>
    </xf>
    <xf numFmtId="0" fontId="28" fillId="0" borderId="0" xfId="68" applyFont="1" applyAlignment="1">
      <alignment vertical="center" wrapText="1"/>
    </xf>
    <xf numFmtId="4" fontId="32" fillId="59" borderId="16" xfId="68" applyNumberFormat="1" applyFont="1" applyFill="1" applyBorder="1" applyAlignment="1">
      <alignment vertical="center"/>
    </xf>
    <xf numFmtId="0" fontId="32" fillId="0" borderId="77" xfId="68" applyFont="1" applyBorder="1" applyAlignment="1">
      <alignment horizontal="center" vertical="center"/>
    </xf>
    <xf numFmtId="49" fontId="32" fillId="0" borderId="30" xfId="68" applyNumberFormat="1" applyFont="1" applyBorder="1" applyAlignment="1">
      <alignment horizontal="center" vertical="center"/>
    </xf>
    <xf numFmtId="0" fontId="32" fillId="0" borderId="28" xfId="68" applyFont="1" applyBorder="1" applyAlignment="1">
      <alignment vertical="center"/>
    </xf>
    <xf numFmtId="4" fontId="32" fillId="60" borderId="16" xfId="68" applyNumberFormat="1" applyFont="1" applyFill="1" applyBorder="1" applyAlignment="1">
      <alignment vertical="center"/>
    </xf>
    <xf numFmtId="4" fontId="39" fillId="0" borderId="27" xfId="68" applyNumberFormat="1" applyFont="1" applyFill="1" applyBorder="1" applyAlignment="1">
      <alignment vertical="center"/>
    </xf>
    <xf numFmtId="14" fontId="25" fillId="0" borderId="0" xfId="0" applyNumberFormat="1" applyFont="1" applyAlignment="1">
      <alignment horizontal="left"/>
    </xf>
    <xf numFmtId="4" fontId="39" fillId="0" borderId="0" xfId="0" applyNumberFormat="1" applyFont="1" applyFill="1" applyAlignment="1">
      <alignment vertical="center" wrapText="1"/>
    </xf>
    <xf numFmtId="4" fontId="65" fillId="0" borderId="0" xfId="0" applyNumberFormat="1" applyFont="1" applyFill="1" applyAlignment="1">
      <alignment vertical="center" wrapText="1"/>
    </xf>
    <xf numFmtId="4" fontId="118" fillId="0" borderId="0" xfId="0" applyNumberFormat="1" applyFont="1" applyFill="1" applyAlignment="1">
      <alignment vertical="center" wrapText="1"/>
    </xf>
    <xf numFmtId="0" fontId="32" fillId="0" borderId="17" xfId="68" applyFont="1" applyBorder="1" applyAlignment="1">
      <alignment horizontal="center" vertical="center"/>
    </xf>
    <xf numFmtId="4" fontId="32" fillId="0" borderId="24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4" fontId="38" fillId="0" borderId="43" xfId="0" applyNumberFormat="1" applyFont="1" applyFill="1" applyBorder="1" applyAlignment="1">
      <alignment vertical="center" wrapText="1"/>
    </xf>
    <xf numFmtId="4" fontId="38" fillId="0" borderId="60" xfId="0" applyNumberFormat="1" applyFont="1" applyFill="1" applyBorder="1" applyAlignment="1">
      <alignment vertical="center" wrapText="1"/>
    </xf>
    <xf numFmtId="4" fontId="61" fillId="59" borderId="38" xfId="109" applyNumberFormat="1" applyFont="1" applyFill="1" applyBorder="1" applyAlignment="1">
      <alignment vertical="center"/>
    </xf>
    <xf numFmtId="0" fontId="25" fillId="0" borderId="52" xfId="0" applyFont="1" applyFill="1" applyBorder="1" applyAlignment="1">
      <alignment horizontal="center" vertical="center" wrapText="1"/>
    </xf>
    <xf numFmtId="0" fontId="25" fillId="0" borderId="124" xfId="0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vertical="center" wrapText="1"/>
    </xf>
    <xf numFmtId="166" fontId="25" fillId="0" borderId="124" xfId="0" applyNumberFormat="1" applyFont="1" applyBorder="1" applyAlignment="1">
      <alignment vertical="center" wrapText="1"/>
    </xf>
    <xf numFmtId="166" fontId="25" fillId="0" borderId="169" xfId="68" applyNumberFormat="1" applyFont="1" applyFill="1" applyBorder="1" applyAlignment="1">
      <alignment horizontal="right" vertical="center" wrapText="1"/>
    </xf>
    <xf numFmtId="166" fontId="25" fillId="60" borderId="38" xfId="0" applyNumberFormat="1" applyFont="1" applyFill="1" applyBorder="1" applyAlignment="1">
      <alignment horizontal="right" vertical="center" wrapText="1"/>
    </xf>
    <xf numFmtId="166" fontId="25" fillId="0" borderId="0" xfId="0" applyNumberFormat="1" applyFont="1"/>
    <xf numFmtId="4" fontId="61" fillId="59" borderId="32" xfId="109" applyNumberFormat="1" applyFont="1" applyFill="1" applyBorder="1" applyAlignment="1">
      <alignment vertical="center"/>
    </xf>
    <xf numFmtId="166" fontId="25" fillId="0" borderId="11" xfId="0" applyNumberFormat="1" applyFont="1" applyBorder="1" applyAlignment="1">
      <alignment vertical="center" wrapText="1"/>
    </xf>
    <xf numFmtId="166" fontId="25" fillId="0" borderId="170" xfId="68" applyNumberFormat="1" applyFont="1" applyFill="1" applyBorder="1" applyAlignment="1">
      <alignment horizontal="right" vertical="center" wrapText="1"/>
    </xf>
    <xf numFmtId="166" fontId="25" fillId="60" borderId="32" xfId="0" applyNumberFormat="1" applyFont="1" applyFill="1" applyBorder="1" applyAlignment="1">
      <alignment horizontal="right" vertical="center" wrapText="1"/>
    </xf>
    <xf numFmtId="166" fontId="25" fillId="0" borderId="171" xfId="68" applyNumberFormat="1" applyFont="1" applyFill="1" applyBorder="1" applyAlignment="1">
      <alignment horizontal="right" vertical="center" wrapText="1"/>
    </xf>
    <xf numFmtId="166" fontId="25" fillId="0" borderId="13" xfId="68" applyNumberFormat="1" applyFont="1" applyFill="1" applyBorder="1" applyAlignment="1">
      <alignment horizontal="right" vertical="center" wrapText="1"/>
    </xf>
    <xf numFmtId="4" fontId="61" fillId="59" borderId="42" xfId="109" applyNumberFormat="1" applyFont="1" applyFill="1" applyBorder="1" applyAlignment="1">
      <alignment vertical="center"/>
    </xf>
    <xf numFmtId="0" fontId="25" fillId="0" borderId="51" xfId="0" applyFont="1" applyFill="1" applyBorder="1" applyAlignment="1">
      <alignment horizontal="center" vertical="center" wrapText="1"/>
    </xf>
    <xf numFmtId="0" fontId="25" fillId="0" borderId="50" xfId="0" applyFont="1" applyFill="1" applyBorder="1" applyAlignment="1">
      <alignment vertical="center" wrapText="1"/>
    </xf>
    <xf numFmtId="166" fontId="25" fillId="0" borderId="50" xfId="0" applyNumberFormat="1" applyFont="1" applyBorder="1" applyAlignment="1">
      <alignment vertical="center" wrapText="1"/>
    </xf>
    <xf numFmtId="166" fontId="25" fillId="0" borderId="56" xfId="68" applyNumberFormat="1" applyFont="1" applyFill="1" applyBorder="1" applyAlignment="1">
      <alignment horizontal="right" vertical="center" wrapText="1"/>
    </xf>
    <xf numFmtId="166" fontId="25" fillId="60" borderId="42" xfId="0" applyNumberFormat="1" applyFont="1" applyFill="1" applyBorder="1" applyAlignment="1">
      <alignment horizontal="right" vertical="center" wrapText="1"/>
    </xf>
    <xf numFmtId="166" fontId="25" fillId="0" borderId="0" xfId="0" applyNumberFormat="1" applyFont="1" applyBorder="1" applyAlignment="1">
      <alignment vertical="center" wrapText="1"/>
    </xf>
    <xf numFmtId="166" fontId="25" fillId="0" borderId="0" xfId="68" applyNumberFormat="1" applyFont="1" applyFill="1" applyBorder="1" applyAlignment="1">
      <alignment horizontal="right" vertical="center" wrapText="1"/>
    </xf>
    <xf numFmtId="166" fontId="25" fillId="0" borderId="0" xfId="0" applyNumberFormat="1" applyFont="1" applyFill="1" applyBorder="1" applyAlignment="1">
      <alignment vertical="center" textRotation="90" wrapText="1"/>
    </xf>
    <xf numFmtId="166" fontId="25" fillId="0" borderId="0" xfId="0" applyNumberFormat="1" applyFont="1" applyFill="1" applyBorder="1" applyAlignment="1">
      <alignment horizontal="right" vertical="center" wrapText="1"/>
    </xf>
    <xf numFmtId="0" fontId="32" fillId="0" borderId="58" xfId="68" applyFont="1" applyBorder="1" applyAlignment="1">
      <alignment horizontal="center" vertical="center"/>
    </xf>
    <xf numFmtId="49" fontId="32" fillId="0" borderId="124" xfId="68" applyNumberFormat="1" applyFont="1" applyBorder="1" applyAlignment="1">
      <alignment horizontal="center" vertical="center"/>
    </xf>
    <xf numFmtId="0" fontId="32" fillId="0" borderId="24" xfId="68" applyFont="1" applyBorder="1" applyAlignment="1">
      <alignment vertical="center"/>
    </xf>
    <xf numFmtId="166" fontId="78" fillId="60" borderId="38" xfId="0" applyNumberFormat="1" applyFont="1" applyFill="1" applyBorder="1" applyAlignment="1">
      <alignment horizontal="right" vertical="center" wrapText="1"/>
    </xf>
    <xf numFmtId="4" fontId="25" fillId="0" borderId="172" xfId="68" applyNumberFormat="1" applyFont="1" applyFill="1" applyBorder="1" applyAlignment="1">
      <alignment horizontal="center" vertical="center" wrapText="1"/>
    </xf>
    <xf numFmtId="4" fontId="32" fillId="59" borderId="55" xfId="0" applyNumberFormat="1" applyFont="1" applyFill="1" applyBorder="1" applyAlignment="1">
      <alignment vertical="center"/>
    </xf>
    <xf numFmtId="166" fontId="78" fillId="60" borderId="32" xfId="0" applyNumberFormat="1" applyFont="1" applyFill="1" applyBorder="1" applyAlignment="1">
      <alignment horizontal="right" vertical="center" wrapText="1"/>
    </xf>
    <xf numFmtId="4" fontId="25" fillId="0" borderId="173" xfId="68" applyNumberFormat="1" applyFont="1" applyFill="1" applyBorder="1" applyAlignment="1">
      <alignment horizontal="center" vertical="center" wrapText="1"/>
    </xf>
    <xf numFmtId="166" fontId="25" fillId="60" borderId="48" xfId="0" applyNumberFormat="1" applyFont="1" applyFill="1" applyBorder="1" applyAlignment="1">
      <alignment horizontal="right" vertical="center" wrapText="1"/>
    </xf>
    <xf numFmtId="0" fontId="25" fillId="0" borderId="10" xfId="68" applyFont="1" applyFill="1" applyBorder="1" applyAlignment="1">
      <alignment horizontal="center" vertical="center"/>
    </xf>
    <xf numFmtId="0" fontId="25" fillId="0" borderId="23" xfId="68" applyFont="1" applyFill="1" applyBorder="1" applyAlignment="1">
      <alignment vertical="center"/>
    </xf>
    <xf numFmtId="166" fontId="25" fillId="60" borderId="46" xfId="0" applyNumberFormat="1" applyFont="1" applyFill="1" applyBorder="1" applyAlignment="1">
      <alignment horizontal="right" vertical="center" wrapText="1"/>
    </xf>
    <xf numFmtId="4" fontId="25" fillId="59" borderId="154" xfId="0" applyNumberFormat="1" applyFont="1" applyFill="1" applyBorder="1" applyAlignment="1">
      <alignment vertical="center"/>
    </xf>
    <xf numFmtId="0" fontId="25" fillId="0" borderId="128" xfId="68" applyFont="1" applyBorder="1" applyAlignment="1">
      <alignment horizontal="center" vertical="center"/>
    </xf>
    <xf numFmtId="49" fontId="25" fillId="0" borderId="22" xfId="68" applyNumberFormat="1" applyFont="1" applyBorder="1" applyAlignment="1">
      <alignment horizontal="center" vertical="center"/>
    </xf>
    <xf numFmtId="0" fontId="25" fillId="0" borderId="132" xfId="68" applyFont="1" applyBorder="1" applyAlignment="1">
      <alignment vertical="center" wrapText="1"/>
    </xf>
    <xf numFmtId="4" fontId="25" fillId="0" borderId="165" xfId="68" applyNumberFormat="1" applyFont="1" applyFill="1" applyBorder="1" applyAlignment="1">
      <alignment horizontal="center" vertical="center" wrapText="1"/>
    </xf>
    <xf numFmtId="4" fontId="32" fillId="59" borderId="65" xfId="0" applyNumberFormat="1" applyFont="1" applyFill="1" applyBorder="1" applyAlignment="1">
      <alignment vertical="center"/>
    </xf>
    <xf numFmtId="0" fontId="32" fillId="0" borderId="21" xfId="68" applyFont="1" applyBorder="1" applyAlignment="1">
      <alignment horizontal="center" vertical="center"/>
    </xf>
    <xf numFmtId="49" fontId="32" fillId="0" borderId="14" xfId="68" applyNumberFormat="1" applyFont="1" applyBorder="1" applyAlignment="1">
      <alignment horizontal="center" vertical="center"/>
    </xf>
    <xf numFmtId="0" fontId="32" fillId="0" borderId="25" xfId="68" applyFont="1" applyBorder="1" applyAlignment="1">
      <alignment vertical="center"/>
    </xf>
    <xf numFmtId="0" fontId="25" fillId="0" borderId="132" xfId="68" applyFont="1" applyBorder="1" applyAlignment="1">
      <alignment vertical="center"/>
    </xf>
    <xf numFmtId="4" fontId="78" fillId="59" borderId="55" xfId="0" applyNumberFormat="1" applyFont="1" applyFill="1" applyBorder="1" applyAlignment="1">
      <alignment vertical="center"/>
    </xf>
    <xf numFmtId="0" fontId="78" fillId="0" borderId="10" xfId="68" applyFont="1" applyBorder="1" applyAlignment="1">
      <alignment horizontal="center" vertical="center"/>
    </xf>
    <xf numFmtId="49" fontId="78" fillId="0" borderId="11" xfId="68" applyNumberFormat="1" applyFont="1" applyBorder="1" applyAlignment="1">
      <alignment horizontal="center" vertical="center"/>
    </xf>
    <xf numFmtId="0" fontId="78" fillId="0" borderId="23" xfId="68" applyFont="1" applyFill="1" applyBorder="1" applyAlignment="1">
      <alignment vertical="center"/>
    </xf>
    <xf numFmtId="4" fontId="78" fillId="60" borderId="32" xfId="0" applyNumberFormat="1" applyFont="1" applyFill="1" applyBorder="1" applyAlignment="1">
      <alignment vertical="center"/>
    </xf>
    <xf numFmtId="4" fontId="78" fillId="0" borderId="59" xfId="0" applyNumberFormat="1" applyFont="1" applyFill="1" applyBorder="1" applyAlignment="1">
      <alignment horizontal="center" vertical="center" wrapText="1"/>
    </xf>
    <xf numFmtId="0" fontId="78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4" fontId="60" fillId="0" borderId="59" xfId="0" applyNumberFormat="1" applyFont="1" applyFill="1" applyBorder="1" applyAlignment="1">
      <alignment horizontal="center" vertical="center" wrapText="1"/>
    </xf>
    <xf numFmtId="4" fontId="60" fillId="0" borderId="76" xfId="0" applyNumberFormat="1" applyFont="1" applyFill="1" applyBorder="1" applyAlignment="1">
      <alignment horizontal="center" vertical="center" wrapText="1"/>
    </xf>
    <xf numFmtId="0" fontId="32" fillId="0" borderId="53" xfId="68" applyFont="1" applyBorder="1" applyAlignment="1">
      <alignment vertical="center"/>
    </xf>
    <xf numFmtId="49" fontId="25" fillId="0" borderId="22" xfId="68" applyNumberFormat="1" applyFont="1" applyFill="1" applyBorder="1" applyAlignment="1">
      <alignment horizontal="center" vertical="center"/>
    </xf>
    <xf numFmtId="0" fontId="25" fillId="0" borderId="54" xfId="68" applyFont="1" applyBorder="1" applyAlignment="1">
      <alignment vertical="center" wrapText="1"/>
    </xf>
    <xf numFmtId="0" fontId="25" fillId="0" borderId="13" xfId="68" applyFont="1" applyBorder="1" applyAlignment="1">
      <alignment vertical="center" wrapText="1"/>
    </xf>
    <xf numFmtId="0" fontId="25" fillId="0" borderId="79" xfId="68" applyFont="1" applyBorder="1" applyAlignment="1">
      <alignment horizontal="center" vertical="center"/>
    </xf>
    <xf numFmtId="49" fontId="25" fillId="0" borderId="70" xfId="68" applyNumberFormat="1" applyFont="1" applyBorder="1" applyAlignment="1">
      <alignment horizontal="center" vertical="center"/>
    </xf>
    <xf numFmtId="0" fontId="25" fillId="0" borderId="61" xfId="68" applyFont="1" applyBorder="1" applyAlignment="1">
      <alignment vertical="center" wrapText="1"/>
    </xf>
    <xf numFmtId="4" fontId="25" fillId="60" borderId="125" xfId="0" applyNumberFormat="1" applyFont="1" applyFill="1" applyBorder="1" applyAlignment="1">
      <alignment vertical="center"/>
    </xf>
    <xf numFmtId="0" fontId="25" fillId="0" borderId="32" xfId="0" applyFont="1" applyBorder="1" applyAlignment="1">
      <alignment vertical="center"/>
    </xf>
    <xf numFmtId="49" fontId="25" fillId="0" borderId="14" xfId="0" applyNumberFormat="1" applyFont="1" applyBorder="1" applyAlignment="1">
      <alignment horizontal="center" vertical="center"/>
    </xf>
    <xf numFmtId="0" fontId="25" fillId="61" borderId="15" xfId="68" applyFont="1" applyFill="1" applyBorder="1" applyAlignment="1">
      <alignment horizontal="left" vertical="center" wrapText="1"/>
    </xf>
    <xf numFmtId="0" fontId="25" fillId="0" borderId="48" xfId="0" applyFont="1" applyBorder="1" applyAlignment="1">
      <alignment vertical="center"/>
    </xf>
    <xf numFmtId="0" fontId="25" fillId="0" borderId="32" xfId="0" applyFont="1" applyBorder="1" applyAlignment="1">
      <alignment vertical="center" wrapText="1"/>
    </xf>
    <xf numFmtId="0" fontId="25" fillId="61" borderId="56" xfId="68" applyFont="1" applyFill="1" applyBorder="1" applyAlignment="1">
      <alignment horizontal="left" vertical="center" wrapText="1"/>
    </xf>
    <xf numFmtId="4" fontId="25" fillId="60" borderId="76" xfId="0" applyNumberFormat="1" applyFont="1" applyFill="1" applyBorder="1" applyAlignment="1">
      <alignment vertical="center"/>
    </xf>
    <xf numFmtId="0" fontId="25" fillId="0" borderId="42" xfId="0" applyFont="1" applyBorder="1" applyAlignment="1">
      <alignment vertical="center"/>
    </xf>
    <xf numFmtId="4" fontId="60" fillId="59" borderId="38" xfId="68" applyNumberFormat="1" applyFont="1" applyFill="1" applyBorder="1" applyAlignment="1">
      <alignment horizontal="right" vertical="center" wrapText="1"/>
    </xf>
    <xf numFmtId="0" fontId="25" fillId="0" borderId="58" xfId="0" applyFont="1" applyBorder="1" applyAlignment="1">
      <alignment horizontal="center" vertical="center"/>
    </xf>
    <xf numFmtId="0" fontId="25" fillId="0" borderId="53" xfId="68" applyFont="1" applyFill="1" applyBorder="1" applyAlignment="1">
      <alignment vertical="center" wrapText="1"/>
    </xf>
    <xf numFmtId="166" fontId="60" fillId="0" borderId="47" xfId="68" applyNumberFormat="1" applyFont="1" applyFill="1" applyBorder="1" applyAlignment="1">
      <alignment horizontal="right" vertical="center"/>
    </xf>
    <xf numFmtId="49" fontId="25" fillId="61" borderId="11" xfId="115" applyNumberFormat="1" applyFont="1" applyFill="1" applyBorder="1" applyAlignment="1">
      <alignment horizontal="center" vertical="center"/>
    </xf>
    <xf numFmtId="166" fontId="60" fillId="0" borderId="59" xfId="68" applyNumberFormat="1" applyFont="1" applyFill="1" applyBorder="1" applyAlignment="1">
      <alignment horizontal="right" vertical="center"/>
    </xf>
    <xf numFmtId="4" fontId="60" fillId="59" borderId="42" xfId="68" applyNumberFormat="1" applyFont="1" applyFill="1" applyBorder="1" applyAlignment="1">
      <alignment horizontal="right" vertical="center" wrapText="1"/>
    </xf>
    <xf numFmtId="49" fontId="25" fillId="61" borderId="152" xfId="115" applyNumberFormat="1" applyFont="1" applyFill="1" applyBorder="1" applyAlignment="1">
      <alignment horizontal="center" vertical="center"/>
    </xf>
    <xf numFmtId="4" fontId="60" fillId="60" borderId="42" xfId="68" applyNumberFormat="1" applyFont="1" applyFill="1" applyBorder="1" applyAlignment="1">
      <alignment horizontal="right" vertical="center" wrapText="1"/>
    </xf>
    <xf numFmtId="166" fontId="60" fillId="0" borderId="76" xfId="68" applyNumberFormat="1" applyFont="1" applyFill="1" applyBorder="1" applyAlignment="1">
      <alignment horizontal="right" vertical="center"/>
    </xf>
    <xf numFmtId="4" fontId="25" fillId="59" borderId="42" xfId="0" applyNumberFormat="1" applyFont="1" applyFill="1" applyBorder="1" applyAlignment="1">
      <alignment horizontal="right"/>
    </xf>
    <xf numFmtId="0" fontId="25" fillId="0" borderId="0" xfId="124" applyFont="1" applyFill="1"/>
    <xf numFmtId="0" fontId="25" fillId="0" borderId="0" xfId="124" applyFont="1"/>
    <xf numFmtId="0" fontId="25" fillId="0" borderId="0" xfId="124" applyFont="1" applyAlignment="1">
      <alignment horizontal="center"/>
    </xf>
    <xf numFmtId="0" fontId="25" fillId="0" borderId="0" xfId="124" applyFont="1" applyFill="1" applyAlignment="1">
      <alignment horizontal="center"/>
    </xf>
    <xf numFmtId="0" fontId="25" fillId="0" borderId="0" xfId="124" applyFont="1" applyAlignment="1">
      <alignment vertical="center" wrapText="1"/>
    </xf>
    <xf numFmtId="0" fontId="28" fillId="0" borderId="0" xfId="124" applyFont="1" applyAlignment="1">
      <alignment horizontal="center" vertical="center" wrapText="1"/>
    </xf>
    <xf numFmtId="0" fontId="25" fillId="0" borderId="0" xfId="124" applyFont="1" applyFill="1" applyAlignment="1">
      <alignment horizontal="center" vertical="center" wrapText="1"/>
    </xf>
    <xf numFmtId="0" fontId="25" fillId="0" borderId="0" xfId="124" applyFont="1" applyFill="1" applyAlignment="1">
      <alignment vertical="center" wrapText="1"/>
    </xf>
    <xf numFmtId="0" fontId="2" fillId="0" borderId="0" xfId="124" applyAlignment="1">
      <alignment vertical="center" wrapText="1"/>
    </xf>
    <xf numFmtId="0" fontId="2" fillId="0" borderId="0" xfId="124" applyFill="1" applyAlignment="1">
      <alignment vertical="center" wrapText="1"/>
    </xf>
    <xf numFmtId="4" fontId="60" fillId="0" borderId="0" xfId="124" applyNumberFormat="1" applyFont="1" applyFill="1" applyAlignment="1">
      <alignment vertical="center" wrapText="1"/>
    </xf>
    <xf numFmtId="0" fontId="59" fillId="0" borderId="0" xfId="124" applyFont="1" applyFill="1" applyAlignment="1">
      <alignment vertical="center" wrapText="1"/>
    </xf>
    <xf numFmtId="0" fontId="35" fillId="0" borderId="0" xfId="124" applyFont="1" applyFill="1" applyAlignment="1">
      <alignment vertical="center" wrapText="1"/>
    </xf>
    <xf numFmtId="0" fontId="100" fillId="0" borderId="0" xfId="124" applyFont="1" applyFill="1" applyAlignment="1">
      <alignment vertical="center"/>
    </xf>
    <xf numFmtId="4" fontId="60" fillId="0" borderId="0" xfId="68" applyNumberFormat="1" applyFont="1" applyFill="1" applyBorder="1" applyAlignment="1">
      <alignment wrapText="1"/>
    </xf>
    <xf numFmtId="4" fontId="60" fillId="0" borderId="0" xfId="124" applyNumberFormat="1" applyFont="1" applyFill="1" applyBorder="1" applyAlignment="1">
      <alignment wrapText="1"/>
    </xf>
    <xf numFmtId="4" fontId="113" fillId="0" borderId="0" xfId="124" applyNumberFormat="1" applyFont="1" applyFill="1" applyAlignment="1">
      <alignment wrapText="1"/>
    </xf>
    <xf numFmtId="4" fontId="60" fillId="0" borderId="0" xfId="124" applyNumberFormat="1" applyFont="1" applyAlignment="1">
      <alignment horizontal="center"/>
    </xf>
    <xf numFmtId="4" fontId="25" fillId="0" borderId="0" xfId="124" applyNumberFormat="1" applyFont="1"/>
    <xf numFmtId="0" fontId="25" fillId="0" borderId="0" xfId="124" applyFont="1" applyBorder="1"/>
    <xf numFmtId="4" fontId="32" fillId="0" borderId="15" xfId="68" applyNumberFormat="1" applyFont="1" applyFill="1" applyBorder="1"/>
    <xf numFmtId="4" fontId="32" fillId="60" borderId="48" xfId="124" applyNumberFormat="1" applyFont="1" applyFill="1" applyBorder="1" applyAlignment="1">
      <alignment vertical="center" wrapText="1"/>
    </xf>
    <xf numFmtId="4" fontId="25" fillId="0" borderId="125" xfId="124" applyNumberFormat="1" applyFont="1" applyFill="1" applyBorder="1" applyAlignment="1">
      <alignment horizontal="center" vertical="center" wrapText="1"/>
    </xf>
    <xf numFmtId="0" fontId="79" fillId="0" borderId="0" xfId="109" applyFont="1" applyFill="1"/>
    <xf numFmtId="0" fontId="25" fillId="0" borderId="11" xfId="68" applyNumberFormat="1" applyFont="1" applyFill="1" applyBorder="1" applyAlignment="1">
      <alignment horizontal="center"/>
    </xf>
    <xf numFmtId="4" fontId="25" fillId="0" borderId="13" xfId="68" applyNumberFormat="1" applyFont="1" applyFill="1" applyBorder="1"/>
    <xf numFmtId="4" fontId="25" fillId="60" borderId="32" xfId="124" applyNumberFormat="1" applyFont="1" applyFill="1" applyBorder="1" applyAlignment="1">
      <alignment vertical="center" wrapText="1"/>
    </xf>
    <xf numFmtId="4" fontId="25" fillId="0" borderId="59" xfId="124" applyNumberFormat="1" applyFont="1" applyFill="1" applyBorder="1" applyAlignment="1">
      <alignment horizontal="center" vertical="center" wrapText="1"/>
    </xf>
    <xf numFmtId="0" fontId="32" fillId="0" borderId="11" xfId="68" applyNumberFormat="1" applyFont="1" applyFill="1" applyBorder="1" applyAlignment="1">
      <alignment horizontal="center"/>
    </xf>
    <xf numFmtId="4" fontId="32" fillId="0" borderId="13" xfId="68" applyNumberFormat="1" applyFont="1" applyFill="1" applyBorder="1"/>
    <xf numFmtId="4" fontId="32" fillId="60" borderId="32" xfId="124" applyNumberFormat="1" applyFont="1" applyFill="1" applyBorder="1" applyAlignment="1">
      <alignment vertical="center" wrapText="1"/>
    </xf>
    <xf numFmtId="4" fontId="119" fillId="0" borderId="0" xfId="114" applyNumberFormat="1" applyFont="1" applyFill="1" applyBorder="1" applyAlignment="1">
      <alignment vertical="center"/>
    </xf>
    <xf numFmtId="4" fontId="28" fillId="0" borderId="0" xfId="114" applyNumberFormat="1" applyFont="1" applyFill="1" applyBorder="1" applyAlignment="1">
      <alignment vertical="center"/>
    </xf>
    <xf numFmtId="4" fontId="25" fillId="0" borderId="56" xfId="68" applyNumberFormat="1" applyFont="1" applyFill="1" applyBorder="1"/>
    <xf numFmtId="4" fontId="25" fillId="60" borderId="42" xfId="124" applyNumberFormat="1" applyFont="1" applyFill="1" applyBorder="1" applyAlignment="1">
      <alignment vertical="center" wrapText="1"/>
    </xf>
    <xf numFmtId="4" fontId="25" fillId="0" borderId="76" xfId="124" applyNumberFormat="1" applyFont="1" applyFill="1" applyBorder="1" applyAlignment="1">
      <alignment horizontal="center" vertical="center" wrapText="1"/>
    </xf>
    <xf numFmtId="4" fontId="25" fillId="0" borderId="0" xfId="114" applyNumberFormat="1" applyFont="1" applyFill="1" applyBorder="1" applyAlignment="1">
      <alignment vertical="center"/>
    </xf>
    <xf numFmtId="0" fontId="25" fillId="0" borderId="0" xfId="124" applyFont="1" applyBorder="1" applyAlignment="1"/>
    <xf numFmtId="4" fontId="25" fillId="0" borderId="0" xfId="107" applyNumberFormat="1" applyFont="1" applyBorder="1"/>
    <xf numFmtId="0" fontId="25" fillId="0" borderId="0" xfId="124" applyFont="1" applyBorder="1" applyAlignment="1">
      <alignment horizontal="center"/>
    </xf>
    <xf numFmtId="0" fontId="25" fillId="0" borderId="34" xfId="68" applyFont="1" applyFill="1" applyBorder="1" applyAlignment="1">
      <alignment horizontal="left" vertical="center"/>
    </xf>
    <xf numFmtId="0" fontId="28" fillId="0" borderId="0" xfId="114" applyFont="1" applyFill="1" applyBorder="1" applyAlignment="1">
      <alignment vertical="center"/>
    </xf>
    <xf numFmtId="0" fontId="25" fillId="0" borderId="0" xfId="114" applyFont="1" applyFill="1" applyBorder="1" applyAlignment="1">
      <alignment vertical="center"/>
    </xf>
    <xf numFmtId="0" fontId="25" fillId="0" borderId="0" xfId="107" applyFont="1" applyBorder="1"/>
    <xf numFmtId="0" fontId="38" fillId="0" borderId="174" xfId="68" applyFont="1" applyBorder="1" applyAlignment="1">
      <alignment horizontal="center" vertical="center" wrapText="1"/>
    </xf>
    <xf numFmtId="0" fontId="32" fillId="0" borderId="23" xfId="68" applyFont="1" applyBorder="1"/>
    <xf numFmtId="4" fontId="32" fillId="60" borderId="32" xfId="68" applyNumberFormat="1" applyFont="1" applyFill="1" applyBorder="1"/>
    <xf numFmtId="4" fontId="32" fillId="0" borderId="59" xfId="68" applyNumberFormat="1" applyFont="1" applyFill="1" applyBorder="1" applyAlignment="1">
      <alignment horizontal="center"/>
    </xf>
    <xf numFmtId="4" fontId="25" fillId="0" borderId="59" xfId="68" applyNumberFormat="1" applyFont="1" applyFill="1" applyBorder="1" applyAlignment="1">
      <alignment horizontal="center"/>
    </xf>
    <xf numFmtId="0" fontId="25" fillId="61" borderId="0" xfId="107" applyFont="1" applyFill="1" applyBorder="1"/>
    <xf numFmtId="4" fontId="25" fillId="61" borderId="0" xfId="107" applyNumberFormat="1" applyFont="1" applyFill="1" applyBorder="1"/>
    <xf numFmtId="4" fontId="25" fillId="59" borderId="43" xfId="68" applyNumberFormat="1" applyFont="1" applyFill="1" applyBorder="1"/>
    <xf numFmtId="0" fontId="25" fillId="0" borderId="129" xfId="68" applyFont="1" applyBorder="1" applyAlignment="1">
      <alignment horizontal="center"/>
    </xf>
    <xf numFmtId="0" fontId="25" fillId="0" borderId="138" xfId="68" applyFont="1" applyBorder="1"/>
    <xf numFmtId="4" fontId="25" fillId="60" borderId="43" xfId="68" applyNumberFormat="1" applyFont="1" applyFill="1" applyBorder="1"/>
    <xf numFmtId="49" fontId="25" fillId="0" borderId="142" xfId="69" applyNumberFormat="1" applyFont="1" applyBorder="1" applyAlignment="1">
      <alignment horizontal="center"/>
    </xf>
    <xf numFmtId="0" fontId="25" fillId="0" borderId="175" xfId="69" applyFont="1" applyBorder="1"/>
    <xf numFmtId="49" fontId="32" fillId="0" borderId="0" xfId="69" applyNumberFormat="1" applyFont="1" applyBorder="1" applyAlignment="1">
      <alignment horizontal="center"/>
    </xf>
    <xf numFmtId="0" fontId="32" fillId="0" borderId="0" xfId="69" applyFont="1" applyBorder="1"/>
    <xf numFmtId="4" fontId="25" fillId="59" borderId="16" xfId="0" applyNumberFormat="1" applyFont="1" applyFill="1" applyBorder="1" applyAlignment="1">
      <alignment vertical="center" wrapText="1"/>
    </xf>
    <xf numFmtId="0" fontId="25" fillId="0" borderId="174" xfId="68" applyFont="1" applyFill="1" applyBorder="1" applyAlignment="1">
      <alignment horizontal="center" vertical="center" wrapText="1"/>
    </xf>
    <xf numFmtId="49" fontId="25" fillId="0" borderId="131" xfId="68" applyNumberFormat="1" applyFont="1" applyFill="1" applyBorder="1" applyAlignment="1">
      <alignment horizontal="center" vertical="center" wrapText="1"/>
    </xf>
    <xf numFmtId="0" fontId="25" fillId="0" borderId="28" xfId="68" applyFont="1" applyBorder="1" applyAlignment="1">
      <alignment horizontal="left" vertical="center" wrapText="1"/>
    </xf>
    <xf numFmtId="4" fontId="25" fillId="60" borderId="19" xfId="0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49" fontId="25" fillId="0" borderId="14" xfId="68" applyNumberFormat="1" applyFont="1" applyFill="1" applyBorder="1" applyAlignment="1">
      <alignment horizontal="center" vertical="center" wrapText="1"/>
    </xf>
    <xf numFmtId="0" fontId="25" fillId="0" borderId="23" xfId="0" applyFont="1" applyBorder="1"/>
    <xf numFmtId="0" fontId="25" fillId="0" borderId="50" xfId="68" applyFont="1" applyBorder="1" applyAlignment="1">
      <alignment horizontal="left" vertical="center" wrapText="1"/>
    </xf>
    <xf numFmtId="0" fontId="32" fillId="0" borderId="67" xfId="68" applyFont="1" applyBorder="1" applyAlignment="1">
      <alignment horizontal="center"/>
    </xf>
    <xf numFmtId="0" fontId="32" fillId="0" borderId="13" xfId="68" applyFont="1" applyBorder="1"/>
    <xf numFmtId="4" fontId="32" fillId="0" borderId="23" xfId="68" applyNumberFormat="1" applyFont="1" applyFill="1" applyBorder="1" applyAlignment="1">
      <alignment horizontal="center"/>
    </xf>
    <xf numFmtId="49" fontId="25" fillId="0" borderId="50" xfId="68" applyNumberFormat="1" applyFont="1" applyFill="1" applyBorder="1" applyAlignment="1">
      <alignment horizontal="center" vertical="center" wrapText="1"/>
    </xf>
    <xf numFmtId="0" fontId="25" fillId="0" borderId="34" xfId="68" applyFont="1" applyFill="1" applyBorder="1" applyAlignment="1">
      <alignment vertical="center" wrapText="1"/>
    </xf>
    <xf numFmtId="4" fontId="72" fillId="0" borderId="0" xfId="68" applyNumberFormat="1" applyFont="1" applyAlignment="1">
      <alignment horizontal="center"/>
    </xf>
    <xf numFmtId="4" fontId="25" fillId="0" borderId="0" xfId="68" applyNumberFormat="1" applyFont="1" applyAlignment="1">
      <alignment horizontal="center"/>
    </xf>
    <xf numFmtId="4" fontId="38" fillId="0" borderId="16" xfId="68" applyNumberFormat="1" applyFont="1" applyFill="1" applyBorder="1" applyAlignment="1">
      <alignment wrapText="1"/>
    </xf>
    <xf numFmtId="0" fontId="38" fillId="0" borderId="19" xfId="68" applyFont="1" applyFill="1" applyBorder="1" applyAlignment="1">
      <alignment horizontal="center" wrapText="1"/>
    </xf>
    <xf numFmtId="0" fontId="38" fillId="0" borderId="30" xfId="68" applyFont="1" applyFill="1" applyBorder="1" applyAlignment="1">
      <alignment horizontal="center" wrapText="1"/>
    </xf>
    <xf numFmtId="0" fontId="38" fillId="0" borderId="28" xfId="68" applyFont="1" applyFill="1" applyBorder="1" applyAlignment="1">
      <alignment horizontal="center" wrapText="1"/>
    </xf>
    <xf numFmtId="0" fontId="32" fillId="0" borderId="175" xfId="68" applyFont="1" applyBorder="1" applyAlignment="1">
      <alignment horizontal="left" vertical="center"/>
    </xf>
    <xf numFmtId="4" fontId="32" fillId="0" borderId="48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center" vertical="center"/>
    </xf>
    <xf numFmtId="4" fontId="25" fillId="0" borderId="48" xfId="0" applyNumberFormat="1" applyFont="1" applyFill="1" applyBorder="1" applyAlignment="1">
      <alignment vertical="center"/>
    </xf>
    <xf numFmtId="0" fontId="25" fillId="0" borderId="36" xfId="68" applyFont="1" applyBorder="1" applyAlignment="1">
      <alignment horizontal="center" vertical="center"/>
    </xf>
    <xf numFmtId="49" fontId="25" fillId="0" borderId="176" xfId="0" applyNumberFormat="1" applyFont="1" applyBorder="1" applyAlignment="1">
      <alignment horizontal="center" vertical="center"/>
    </xf>
    <xf numFmtId="0" fontId="25" fillId="0" borderId="81" xfId="0" applyFont="1" applyBorder="1" applyAlignment="1">
      <alignment vertical="center"/>
    </xf>
    <xf numFmtId="4" fontId="25" fillId="0" borderId="43" xfId="0" applyNumberFormat="1" applyFont="1" applyFill="1" applyBorder="1" applyAlignment="1">
      <alignment horizontal="center" vertical="center" wrapText="1"/>
    </xf>
    <xf numFmtId="49" fontId="25" fillId="0" borderId="85" xfId="0" applyNumberFormat="1" applyFont="1" applyBorder="1" applyAlignment="1">
      <alignment horizontal="center" vertical="center"/>
    </xf>
    <xf numFmtId="0" fontId="25" fillId="0" borderId="177" xfId="0" applyFont="1" applyBorder="1" applyAlignment="1">
      <alignment vertical="center"/>
    </xf>
    <xf numFmtId="0" fontId="25" fillId="0" borderId="167" xfId="68" applyFont="1" applyBorder="1" applyAlignment="1">
      <alignment horizontal="center" vertical="center"/>
    </xf>
    <xf numFmtId="49" fontId="25" fillId="0" borderId="151" xfId="0" applyNumberFormat="1" applyFont="1" applyBorder="1" applyAlignment="1">
      <alignment horizontal="center" vertical="center"/>
    </xf>
    <xf numFmtId="0" fontId="25" fillId="0" borderId="178" xfId="0" applyFont="1" applyBorder="1" applyAlignment="1">
      <alignment vertical="center"/>
    </xf>
    <xf numFmtId="4" fontId="38" fillId="0" borderId="19" xfId="68" applyNumberFormat="1" applyFont="1" applyBorder="1" applyAlignment="1">
      <alignment vertical="center" wrapText="1"/>
    </xf>
    <xf numFmtId="4" fontId="38" fillId="0" borderId="27" xfId="68" applyNumberFormat="1" applyFont="1" applyBorder="1" applyAlignment="1">
      <alignment vertical="center" wrapText="1"/>
    </xf>
    <xf numFmtId="4" fontId="38" fillId="0" borderId="33" xfId="0" applyNumberFormat="1" applyFont="1" applyFill="1" applyBorder="1" applyAlignment="1">
      <alignment vertical="center" wrapText="1"/>
    </xf>
    <xf numFmtId="3" fontId="25" fillId="0" borderId="0" xfId="0" applyNumberFormat="1" applyFont="1"/>
    <xf numFmtId="0" fontId="34" fillId="0" borderId="53" xfId="118" applyFont="1" applyFill="1" applyBorder="1" applyAlignment="1">
      <alignment horizontal="left" vertical="center" wrapText="1"/>
    </xf>
    <xf numFmtId="4" fontId="25" fillId="0" borderId="64" xfId="0" applyNumberFormat="1" applyFont="1" applyBorder="1" applyAlignment="1">
      <alignment vertical="center" wrapText="1"/>
    </xf>
    <xf numFmtId="0" fontId="25" fillId="0" borderId="79" xfId="68" applyFont="1" applyFill="1" applyBorder="1" applyAlignment="1">
      <alignment horizontal="center" vertical="center" wrapText="1"/>
    </xf>
    <xf numFmtId="0" fontId="34" fillId="0" borderId="61" xfId="118" applyFont="1" applyFill="1" applyBorder="1" applyAlignment="1">
      <alignment horizontal="left" vertical="center" wrapText="1"/>
    </xf>
    <xf numFmtId="4" fontId="25" fillId="0" borderId="68" xfId="0" applyNumberFormat="1" applyFont="1" applyBorder="1" applyAlignment="1">
      <alignment vertical="center" wrapText="1"/>
    </xf>
    <xf numFmtId="0" fontId="32" fillId="0" borderId="58" xfId="68" applyFont="1" applyFill="1" applyBorder="1" applyAlignment="1">
      <alignment horizontal="center"/>
    </xf>
    <xf numFmtId="49" fontId="32" fillId="0" borderId="124" xfId="68" applyNumberFormat="1" applyFont="1" applyFill="1" applyBorder="1" applyAlignment="1">
      <alignment horizontal="center"/>
    </xf>
    <xf numFmtId="0" fontId="32" fillId="0" borderId="10" xfId="68" applyFont="1" applyFill="1" applyBorder="1" applyAlignment="1">
      <alignment horizontal="center"/>
    </xf>
    <xf numFmtId="49" fontId="32" fillId="0" borderId="11" xfId="68" applyNumberFormat="1" applyFont="1" applyFill="1" applyBorder="1" applyAlignment="1">
      <alignment horizontal="center"/>
    </xf>
    <xf numFmtId="4" fontId="32" fillId="59" borderId="32" xfId="0" applyNumberFormat="1" applyFont="1" applyFill="1" applyBorder="1"/>
    <xf numFmtId="4" fontId="32" fillId="60" borderId="32" xfId="0" applyNumberFormat="1" applyFont="1" applyFill="1" applyBorder="1"/>
    <xf numFmtId="49" fontId="25" fillId="0" borderId="50" xfId="68" applyNumberFormat="1" applyFont="1" applyFill="1" applyBorder="1" applyAlignment="1">
      <alignment horizontal="center"/>
    </xf>
    <xf numFmtId="4" fontId="32" fillId="60" borderId="64" xfId="68" applyNumberFormat="1" applyFont="1" applyFill="1" applyBorder="1" applyAlignment="1">
      <alignment vertical="center"/>
    </xf>
    <xf numFmtId="4" fontId="25" fillId="59" borderId="55" xfId="68" applyNumberFormat="1" applyFont="1" applyFill="1" applyBorder="1" applyAlignment="1">
      <alignment vertical="center"/>
    </xf>
    <xf numFmtId="4" fontId="25" fillId="60" borderId="55" xfId="68" applyNumberFormat="1" applyFont="1" applyFill="1" applyBorder="1" applyAlignment="1">
      <alignment vertical="center"/>
    </xf>
    <xf numFmtId="0" fontId="25" fillId="0" borderId="32" xfId="0" applyFont="1" applyBorder="1" applyAlignment="1">
      <alignment horizontal="center" vertical="center"/>
    </xf>
    <xf numFmtId="4" fontId="25" fillId="0" borderId="48" xfId="68" applyNumberFormat="1" applyFont="1" applyFill="1" applyBorder="1" applyAlignment="1">
      <alignment horizontal="center" vertical="center" wrapText="1"/>
    </xf>
    <xf numFmtId="4" fontId="25" fillId="60" borderId="65" xfId="68" applyNumberFormat="1" applyFont="1" applyFill="1" applyBorder="1" applyAlignment="1">
      <alignment vertical="center"/>
    </xf>
    <xf numFmtId="0" fontId="25" fillId="0" borderId="48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32" fillId="0" borderId="134" xfId="68" applyFont="1" applyBorder="1" applyAlignment="1">
      <alignment horizontal="center"/>
    </xf>
    <xf numFmtId="4" fontId="25" fillId="59" borderId="46" xfId="0" applyNumberFormat="1" applyFont="1" applyFill="1" applyBorder="1"/>
    <xf numFmtId="0" fontId="25" fillId="0" borderId="136" xfId="68" applyFont="1" applyBorder="1" applyAlignment="1">
      <alignment horizontal="center"/>
    </xf>
    <xf numFmtId="49" fontId="25" fillId="0" borderId="156" xfId="0" applyNumberFormat="1" applyFont="1" applyBorder="1" applyAlignment="1">
      <alignment horizontal="center"/>
    </xf>
    <xf numFmtId="0" fontId="25" fillId="0" borderId="137" xfId="0" applyFont="1" applyBorder="1"/>
    <xf numFmtId="4" fontId="25" fillId="60" borderId="46" xfId="0" applyNumberFormat="1" applyFont="1" applyFill="1" applyBorder="1"/>
    <xf numFmtId="0" fontId="25" fillId="0" borderId="67" xfId="0" applyFont="1" applyBorder="1" applyAlignment="1">
      <alignment horizontal="center"/>
    </xf>
    <xf numFmtId="0" fontId="25" fillId="0" borderId="11" xfId="68" applyFont="1" applyFill="1" applyBorder="1" applyAlignment="1">
      <alignment horizontal="left" vertical="center"/>
    </xf>
    <xf numFmtId="0" fontId="25" fillId="0" borderId="23" xfId="0" applyFont="1" applyBorder="1" applyAlignment="1">
      <alignment horizontal="center"/>
    </xf>
    <xf numFmtId="0" fontId="25" fillId="0" borderId="70" xfId="68" applyFont="1" applyFill="1" applyBorder="1" applyAlignment="1">
      <alignment horizontal="left" vertical="center" wrapText="1"/>
    </xf>
    <xf numFmtId="49" fontId="71" fillId="0" borderId="0" xfId="68" applyNumberFormat="1" applyFont="1" applyFill="1" applyBorder="1" applyAlignment="1">
      <alignment horizontal="center" vertical="center"/>
    </xf>
    <xf numFmtId="1" fontId="64" fillId="0" borderId="0" xfId="0" applyNumberFormat="1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vertical="center" wrapText="1"/>
    </xf>
    <xf numFmtId="4" fontId="64" fillId="0" borderId="0" xfId="0" applyNumberFormat="1" applyFont="1" applyFill="1" applyBorder="1" applyAlignment="1">
      <alignment vertical="center" wrapText="1"/>
    </xf>
    <xf numFmtId="0" fontId="62" fillId="0" borderId="77" xfId="68" applyFont="1" applyBorder="1" applyAlignment="1">
      <alignment horizontal="center" vertical="center" wrapText="1"/>
    </xf>
    <xf numFmtId="4" fontId="62" fillId="0" borderId="33" xfId="0" applyNumberFormat="1" applyFont="1" applyFill="1" applyBorder="1" applyAlignment="1">
      <alignment vertical="center" wrapText="1"/>
    </xf>
    <xf numFmtId="0" fontId="32" fillId="0" borderId="66" xfId="68" applyFont="1" applyBorder="1" applyAlignment="1">
      <alignment horizontal="center" vertical="center" wrapText="1"/>
    </xf>
    <xf numFmtId="0" fontId="32" fillId="0" borderId="15" xfId="0" applyFont="1" applyFill="1" applyBorder="1" applyAlignment="1">
      <alignment vertical="center" wrapText="1"/>
    </xf>
    <xf numFmtId="4" fontId="32" fillId="60" borderId="81" xfId="0" applyNumberFormat="1" applyFont="1" applyFill="1" applyBorder="1" applyAlignment="1">
      <alignment vertical="center" wrapText="1"/>
    </xf>
    <xf numFmtId="0" fontId="25" fillId="0" borderId="67" xfId="68" applyFont="1" applyBorder="1" applyAlignment="1">
      <alignment horizontal="center" vertical="center" wrapText="1"/>
    </xf>
    <xf numFmtId="0" fontId="25" fillId="0" borderId="11" xfId="68" applyFont="1" applyBorder="1" applyAlignment="1">
      <alignment horizontal="center" vertical="center"/>
    </xf>
    <xf numFmtId="4" fontId="25" fillId="60" borderId="126" xfId="0" applyNumberFormat="1" applyFont="1" applyFill="1" applyBorder="1" applyAlignment="1">
      <alignment vertical="center" wrapText="1"/>
    </xf>
    <xf numFmtId="0" fontId="25" fillId="0" borderId="51" xfId="68" applyFont="1" applyBorder="1" applyAlignment="1">
      <alignment horizontal="center" vertical="center" wrapText="1"/>
    </xf>
    <xf numFmtId="0" fontId="25" fillId="0" borderId="50" xfId="68" applyFont="1" applyBorder="1" applyAlignment="1">
      <alignment horizontal="center" vertical="center"/>
    </xf>
    <xf numFmtId="0" fontId="25" fillId="0" borderId="56" xfId="68" applyFont="1" applyBorder="1" applyAlignment="1">
      <alignment horizontal="left" vertical="center"/>
    </xf>
    <xf numFmtId="4" fontId="25" fillId="60" borderId="82" xfId="0" applyNumberFormat="1" applyFont="1" applyFill="1" applyBorder="1" applyAlignment="1">
      <alignment vertical="center" wrapText="1"/>
    </xf>
    <xf numFmtId="0" fontId="25" fillId="0" borderId="42" xfId="0" applyFont="1" applyBorder="1" applyAlignment="1">
      <alignment horizontal="center" vertical="center"/>
    </xf>
    <xf numFmtId="0" fontId="28" fillId="0" borderId="19" xfId="67" applyFont="1" applyBorder="1" applyAlignment="1"/>
    <xf numFmtId="0" fontId="28" fillId="0" borderId="33" xfId="67" applyFont="1" applyBorder="1" applyAlignment="1"/>
    <xf numFmtId="0" fontId="28" fillId="0" borderId="41" xfId="67" applyFont="1" applyBorder="1" applyAlignment="1"/>
    <xf numFmtId="0" fontId="25" fillId="0" borderId="80" xfId="67" applyFont="1" applyBorder="1" applyAlignment="1">
      <alignment horizontal="center"/>
    </xf>
    <xf numFmtId="0" fontId="32" fillId="0" borderId="175" xfId="69" applyFont="1" applyBorder="1"/>
    <xf numFmtId="4" fontId="120" fillId="0" borderId="0" xfId="68" applyNumberFormat="1" applyFont="1" applyAlignment="1">
      <alignment horizontal="center"/>
    </xf>
    <xf numFmtId="4" fontId="25" fillId="0" borderId="0" xfId="0" applyNumberFormat="1" applyFont="1" applyAlignment="1">
      <alignment horizontal="center"/>
    </xf>
    <xf numFmtId="0" fontId="32" fillId="0" borderId="146" xfId="68" applyFont="1" applyBorder="1" applyAlignment="1">
      <alignment horizontal="center" vertical="center"/>
    </xf>
    <xf numFmtId="0" fontId="32" fillId="0" borderId="147" xfId="68" applyFont="1" applyBorder="1" applyAlignment="1">
      <alignment horizontal="center" vertical="center"/>
    </xf>
    <xf numFmtId="0" fontId="32" fillId="0" borderId="75" xfId="68" applyFont="1" applyBorder="1" applyAlignment="1">
      <alignment horizontal="left" vertical="center"/>
    </xf>
    <xf numFmtId="4" fontId="32" fillId="0" borderId="27" xfId="0" applyNumberFormat="1" applyFont="1" applyFill="1" applyBorder="1" applyAlignment="1">
      <alignment horizontal="center" vertical="center" wrapText="1"/>
    </xf>
    <xf numFmtId="49" fontId="30" fillId="0" borderId="0" xfId="68" applyNumberFormat="1" applyFont="1" applyAlignment="1">
      <alignment vertical="center"/>
    </xf>
    <xf numFmtId="0" fontId="28" fillId="0" borderId="0" xfId="0" applyFont="1" applyAlignment="1">
      <alignment horizontal="right"/>
    </xf>
    <xf numFmtId="0" fontId="38" fillId="0" borderId="16" xfId="68" applyFont="1" applyBorder="1" applyAlignment="1">
      <alignment horizontal="center" vertical="center" wrapText="1"/>
    </xf>
    <xf numFmtId="4" fontId="25" fillId="61" borderId="28" xfId="68" applyNumberFormat="1" applyFont="1" applyFill="1" applyBorder="1" applyAlignment="1">
      <alignment vertical="center" wrapText="1"/>
    </xf>
    <xf numFmtId="4" fontId="25" fillId="61" borderId="27" xfId="68" applyNumberFormat="1" applyFont="1" applyFill="1" applyBorder="1" applyAlignment="1">
      <alignment vertical="center" wrapText="1"/>
    </xf>
    <xf numFmtId="4" fontId="25" fillId="59" borderId="16" xfId="0" applyNumberFormat="1" applyFont="1" applyFill="1" applyBorder="1" applyAlignment="1">
      <alignment horizontal="right" vertical="center" wrapText="1"/>
    </xf>
    <xf numFmtId="0" fontId="25" fillId="0" borderId="150" xfId="68" applyFont="1" applyBorder="1" applyAlignment="1">
      <alignment horizontal="center" vertical="center" wrapText="1"/>
    </xf>
    <xf numFmtId="49" fontId="25" fillId="0" borderId="139" xfId="68" applyNumberFormat="1" applyFont="1" applyBorder="1" applyAlignment="1">
      <alignment horizontal="center" vertical="center" wrapText="1"/>
    </xf>
    <xf numFmtId="0" fontId="31" fillId="0" borderId="140" xfId="118" applyFont="1" applyBorder="1" applyAlignment="1">
      <alignment horizontal="left" vertical="center" wrapText="1"/>
    </xf>
    <xf numFmtId="4" fontId="25" fillId="61" borderId="56" xfId="0" applyNumberFormat="1" applyFont="1" applyFill="1" applyBorder="1" applyAlignment="1">
      <alignment vertical="center" wrapText="1"/>
    </xf>
    <xf numFmtId="4" fontId="31" fillId="61" borderId="27" xfId="118" applyNumberFormat="1" applyFont="1" applyFill="1" applyBorder="1" applyAlignment="1">
      <alignment horizontal="right" vertical="center" wrapText="1"/>
    </xf>
    <xf numFmtId="4" fontId="25" fillId="60" borderId="16" xfId="0" applyNumberFormat="1" applyFont="1" applyFill="1" applyBorder="1" applyAlignment="1">
      <alignment vertical="center" wrapText="1"/>
    </xf>
    <xf numFmtId="0" fontId="25" fillId="0" borderId="13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4" fontId="32" fillId="59" borderId="38" xfId="69" applyNumberFormat="1" applyFont="1" applyFill="1" applyBorder="1" applyAlignment="1">
      <alignment vertical="center"/>
    </xf>
    <xf numFmtId="0" fontId="32" fillId="0" borderId="64" xfId="66" applyFont="1" applyFill="1" applyBorder="1" applyAlignment="1">
      <alignment horizontal="center" vertical="center"/>
    </xf>
    <xf numFmtId="49" fontId="32" fillId="0" borderId="124" xfId="69" applyNumberFormat="1" applyFont="1" applyFill="1" applyBorder="1" applyAlignment="1">
      <alignment horizontal="center" vertical="center"/>
    </xf>
    <xf numFmtId="0" fontId="32" fillId="0" borderId="78" xfId="69" applyFont="1" applyFill="1" applyBorder="1" applyAlignment="1">
      <alignment vertical="center"/>
    </xf>
    <xf numFmtId="4" fontId="32" fillId="60" borderId="38" xfId="69" applyNumberFormat="1" applyFont="1" applyFill="1" applyBorder="1" applyAlignment="1">
      <alignment vertical="center"/>
    </xf>
    <xf numFmtId="0" fontId="25" fillId="0" borderId="11" xfId="69" applyFont="1" applyFill="1" applyBorder="1" applyAlignment="1">
      <alignment vertical="center"/>
    </xf>
    <xf numFmtId="0" fontId="25" fillId="0" borderId="11" xfId="69" applyFont="1" applyFill="1" applyBorder="1" applyAlignment="1">
      <alignment vertical="center" wrapText="1"/>
    </xf>
    <xf numFmtId="49" fontId="61" fillId="0" borderId="126" xfId="109" applyNumberFormat="1" applyFont="1" applyBorder="1" applyAlignment="1">
      <alignment horizontal="center"/>
    </xf>
    <xf numFmtId="0" fontId="25" fillId="61" borderId="0" xfId="0" applyFont="1" applyFill="1"/>
    <xf numFmtId="0" fontId="61" fillId="61" borderId="0" xfId="109" applyFont="1" applyFill="1"/>
    <xf numFmtId="0" fontId="32" fillId="0" borderId="21" xfId="66" applyFont="1" applyFill="1" applyBorder="1" applyAlignment="1">
      <alignment horizontal="center" vertical="center"/>
    </xf>
    <xf numFmtId="49" fontId="32" fillId="0" borderId="14" xfId="69" applyNumberFormat="1" applyFont="1" applyFill="1" applyBorder="1" applyAlignment="1">
      <alignment horizontal="center" vertical="center"/>
    </xf>
    <xf numFmtId="0" fontId="32" fillId="0" borderId="14" xfId="69" applyFont="1" applyFill="1" applyBorder="1" applyAlignment="1">
      <alignment vertical="center"/>
    </xf>
    <xf numFmtId="4" fontId="32" fillId="59" borderId="32" xfId="69" applyNumberFormat="1" applyFont="1" applyFill="1" applyBorder="1" applyAlignment="1">
      <alignment vertical="center"/>
    </xf>
    <xf numFmtId="0" fontId="32" fillId="0" borderId="10" xfId="66" applyFont="1" applyFill="1" applyBorder="1" applyAlignment="1">
      <alignment horizontal="center" vertical="center"/>
    </xf>
    <xf numFmtId="0" fontId="32" fillId="0" borderId="11" xfId="69" applyFont="1" applyFill="1" applyBorder="1" applyAlignment="1">
      <alignment vertical="center"/>
    </xf>
    <xf numFmtId="4" fontId="32" fillId="60" borderId="32" xfId="69" applyNumberFormat="1" applyFont="1" applyFill="1" applyBorder="1" applyAlignment="1">
      <alignment vertical="center"/>
    </xf>
    <xf numFmtId="0" fontId="25" fillId="0" borderId="14" xfId="69" applyFont="1" applyFill="1" applyBorder="1" applyAlignment="1">
      <alignment vertical="center"/>
    </xf>
    <xf numFmtId="0" fontId="25" fillId="0" borderId="11" xfId="114" applyFont="1" applyFill="1" applyBorder="1" applyAlignment="1">
      <alignment vertical="center"/>
    </xf>
    <xf numFmtId="0" fontId="25" fillId="61" borderId="55" xfId="66" applyFont="1" applyFill="1" applyBorder="1" applyAlignment="1">
      <alignment horizontal="center" vertical="center"/>
    </xf>
    <xf numFmtId="49" fontId="25" fillId="61" borderId="13" xfId="69" applyNumberFormat="1" applyFont="1" applyFill="1" applyBorder="1" applyAlignment="1">
      <alignment horizontal="center" vertical="center"/>
    </xf>
    <xf numFmtId="0" fontId="25" fillId="61" borderId="23" xfId="69" applyFont="1" applyFill="1" applyBorder="1" applyAlignment="1">
      <alignment vertical="center"/>
    </xf>
    <xf numFmtId="0" fontId="25" fillId="61" borderId="13" xfId="69" applyFont="1" applyFill="1" applyBorder="1" applyAlignment="1">
      <alignment vertical="center"/>
    </xf>
    <xf numFmtId="4" fontId="25" fillId="61" borderId="23" xfId="0" applyNumberFormat="1" applyFont="1" applyFill="1" applyBorder="1" applyAlignment="1">
      <alignment horizontal="center" vertical="center" wrapText="1"/>
    </xf>
    <xf numFmtId="0" fontId="25" fillId="0" borderId="0" xfId="69" applyFont="1" applyFill="1" applyBorder="1" applyAlignment="1">
      <alignment vertical="center"/>
    </xf>
    <xf numFmtId="0" fontId="61" fillId="0" borderId="0" xfId="109" applyFont="1" applyFill="1" applyBorder="1"/>
    <xf numFmtId="0" fontId="61" fillId="0" borderId="0" xfId="109" applyFont="1" applyFill="1" applyBorder="1" applyAlignment="1">
      <alignment vertical="center"/>
    </xf>
    <xf numFmtId="0" fontId="25" fillId="61" borderId="11" xfId="69" applyFont="1" applyFill="1" applyBorder="1" applyAlignment="1">
      <alignment vertical="center"/>
    </xf>
    <xf numFmtId="0" fontId="32" fillId="0" borderId="65" xfId="68" applyNumberFormat="1" applyFont="1" applyFill="1" applyBorder="1" applyAlignment="1">
      <alignment horizontal="center" vertical="center"/>
    </xf>
    <xf numFmtId="0" fontId="32" fillId="0" borderId="14" xfId="68" applyNumberFormat="1" applyFont="1" applyFill="1" applyBorder="1" applyAlignment="1">
      <alignment horizontal="center" vertical="center"/>
    </xf>
    <xf numFmtId="4" fontId="32" fillId="0" borderId="25" xfId="68" applyNumberFormat="1" applyFont="1" applyFill="1" applyBorder="1" applyAlignment="1">
      <alignment vertical="center"/>
    </xf>
    <xf numFmtId="0" fontId="25" fillId="61" borderId="55" xfId="68" applyNumberFormat="1" applyFont="1" applyFill="1" applyBorder="1" applyAlignment="1">
      <alignment horizontal="center" vertical="center"/>
    </xf>
    <xf numFmtId="0" fontId="25" fillId="61" borderId="10" xfId="68" applyNumberFormat="1" applyFont="1" applyFill="1" applyBorder="1" applyAlignment="1">
      <alignment horizontal="center" vertical="center"/>
    </xf>
    <xf numFmtId="0" fontId="25" fillId="61" borderId="21" xfId="68" applyNumberFormat="1" applyFont="1" applyFill="1" applyBorder="1" applyAlignment="1">
      <alignment horizontal="center" vertical="center"/>
    </xf>
    <xf numFmtId="4" fontId="25" fillId="0" borderId="25" xfId="68" applyNumberFormat="1" applyFont="1" applyFill="1" applyBorder="1" applyAlignment="1">
      <alignment wrapText="1"/>
    </xf>
    <xf numFmtId="0" fontId="25" fillId="61" borderId="79" xfId="68" applyNumberFormat="1" applyFont="1" applyFill="1" applyBorder="1" applyAlignment="1">
      <alignment horizontal="center" vertical="center"/>
    </xf>
    <xf numFmtId="49" fontId="25" fillId="0" borderId="70" xfId="68" applyNumberFormat="1" applyFont="1" applyFill="1" applyBorder="1" applyAlignment="1">
      <alignment horizontal="center" vertical="center"/>
    </xf>
    <xf numFmtId="4" fontId="25" fillId="0" borderId="80" xfId="68" applyNumberFormat="1" applyFont="1" applyFill="1" applyBorder="1" applyAlignment="1">
      <alignment vertical="center" wrapText="1"/>
    </xf>
    <xf numFmtId="4" fontId="25" fillId="0" borderId="80" xfId="0" applyNumberFormat="1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horizontal="center" vertical="center" wrapText="1"/>
    </xf>
    <xf numFmtId="0" fontId="32" fillId="0" borderId="58" xfId="66" applyFont="1" applyFill="1" applyBorder="1" applyAlignment="1">
      <alignment horizontal="center" vertical="center"/>
    </xf>
    <xf numFmtId="0" fontId="32" fillId="0" borderId="24" xfId="69" applyFont="1" applyFill="1" applyBorder="1" applyAlignment="1">
      <alignment vertical="center"/>
    </xf>
    <xf numFmtId="4" fontId="32" fillId="60" borderId="64" xfId="69" applyNumberFormat="1" applyFont="1" applyFill="1" applyBorder="1" applyAlignment="1">
      <alignment vertical="center"/>
    </xf>
    <xf numFmtId="0" fontId="2" fillId="0" borderId="0" xfId="109" applyAlignment="1">
      <alignment vertical="center"/>
    </xf>
    <xf numFmtId="0" fontId="25" fillId="0" borderId="23" xfId="69" applyFont="1" applyFill="1" applyBorder="1" applyAlignment="1">
      <alignment vertical="center"/>
    </xf>
    <xf numFmtId="4" fontId="25" fillId="60" borderId="55" xfId="69" applyNumberFormat="1" applyFont="1" applyFill="1" applyBorder="1" applyAlignment="1">
      <alignment vertical="center"/>
    </xf>
    <xf numFmtId="0" fontId="25" fillId="0" borderId="25" xfId="69" applyFont="1" applyFill="1" applyBorder="1" applyAlignment="1">
      <alignment vertical="center"/>
    </xf>
    <xf numFmtId="4" fontId="25" fillId="60" borderId="65" xfId="69" applyNumberFormat="1" applyFont="1" applyFill="1" applyBorder="1" applyAlignment="1">
      <alignment vertical="center"/>
    </xf>
    <xf numFmtId="4" fontId="25" fillId="59" borderId="48" xfId="69" applyNumberFormat="1" applyFont="1" applyFill="1" applyBorder="1" applyAlignment="1">
      <alignment vertical="center" wrapText="1"/>
    </xf>
    <xf numFmtId="0" fontId="25" fillId="0" borderId="21" xfId="66" applyFont="1" applyFill="1" applyBorder="1" applyAlignment="1">
      <alignment horizontal="center" vertical="center" wrapText="1"/>
    </xf>
    <xf numFmtId="0" fontId="25" fillId="0" borderId="23" xfId="69" applyFont="1" applyBorder="1" applyAlignment="1">
      <alignment vertical="center" wrapText="1"/>
    </xf>
    <xf numFmtId="4" fontId="25" fillId="60" borderId="65" xfId="69" applyNumberFormat="1" applyFont="1" applyFill="1" applyBorder="1" applyAlignment="1">
      <alignment vertical="center" wrapText="1"/>
    </xf>
    <xf numFmtId="0" fontId="32" fillId="0" borderId="25" xfId="69" applyFont="1" applyFill="1" applyBorder="1" applyAlignment="1">
      <alignment vertical="center"/>
    </xf>
    <xf numFmtId="4" fontId="32" fillId="60" borderId="65" xfId="69" applyNumberFormat="1" applyFont="1" applyFill="1" applyBorder="1" applyAlignment="1">
      <alignment vertical="center"/>
    </xf>
    <xf numFmtId="4" fontId="25" fillId="59" borderId="48" xfId="66" applyNumberFormat="1" applyFont="1" applyFill="1" applyBorder="1" applyAlignment="1">
      <alignment vertical="center"/>
    </xf>
    <xf numFmtId="0" fontId="25" fillId="0" borderId="65" xfId="69" applyFont="1" applyBorder="1" applyAlignment="1">
      <alignment horizontal="center" vertical="center"/>
    </xf>
    <xf numFmtId="0" fontId="25" fillId="0" borderId="125" xfId="69" applyFont="1" applyBorder="1" applyAlignment="1">
      <alignment vertical="center" wrapText="1"/>
    </xf>
    <xf numFmtId="4" fontId="25" fillId="60" borderId="65" xfId="66" applyNumberFormat="1" applyFont="1" applyFill="1" applyBorder="1" applyAlignment="1">
      <alignment vertical="center"/>
    </xf>
    <xf numFmtId="4" fontId="25" fillId="0" borderId="48" xfId="66" applyNumberFormat="1" applyFont="1" applyFill="1" applyBorder="1" applyAlignment="1">
      <alignment horizontal="center" vertical="center"/>
    </xf>
    <xf numFmtId="4" fontId="59" fillId="61" borderId="48" xfId="66" applyNumberFormat="1" applyFont="1" applyFill="1" applyBorder="1" applyAlignment="1">
      <alignment horizontal="center" vertical="center"/>
    </xf>
    <xf numFmtId="0" fontId="61" fillId="0" borderId="23" xfId="109" applyFont="1" applyBorder="1" applyAlignment="1">
      <alignment vertical="center" wrapText="1"/>
    </xf>
    <xf numFmtId="49" fontId="61" fillId="0" borderId="11" xfId="109" applyNumberFormat="1" applyFont="1" applyBorder="1" applyAlignment="1">
      <alignment vertical="center"/>
    </xf>
    <xf numFmtId="4" fontId="25" fillId="61" borderId="48" xfId="0" applyNumberFormat="1" applyFont="1" applyFill="1" applyBorder="1" applyAlignment="1">
      <alignment horizontal="center" vertical="center" wrapText="1"/>
    </xf>
    <xf numFmtId="4" fontId="25" fillId="59" borderId="32" xfId="66" applyNumberFormat="1" applyFont="1" applyFill="1" applyBorder="1" applyAlignment="1">
      <alignment vertical="center"/>
    </xf>
    <xf numFmtId="0" fontId="25" fillId="0" borderId="10" xfId="69" applyFont="1" applyBorder="1" applyAlignment="1">
      <alignment horizontal="center" vertical="center"/>
    </xf>
    <xf numFmtId="0" fontId="25" fillId="0" borderId="23" xfId="69" applyFont="1" applyBorder="1" applyAlignment="1">
      <alignment vertical="center"/>
    </xf>
    <xf numFmtId="4" fontId="25" fillId="60" borderId="55" xfId="66" applyNumberFormat="1" applyFont="1" applyFill="1" applyBorder="1" applyAlignment="1">
      <alignment vertical="center"/>
    </xf>
    <xf numFmtId="4" fontId="59" fillId="61" borderId="32" xfId="0" applyNumberFormat="1" applyFont="1" applyFill="1" applyBorder="1" applyAlignment="1">
      <alignment horizontal="center" vertical="center" wrapText="1"/>
    </xf>
    <xf numFmtId="4" fontId="2" fillId="0" borderId="0" xfId="109" applyNumberFormat="1" applyAlignment="1">
      <alignment vertical="center"/>
    </xf>
    <xf numFmtId="0" fontId="25" fillId="61" borderId="10" xfId="69" applyFont="1" applyFill="1" applyBorder="1" applyAlignment="1">
      <alignment horizontal="center" vertical="center"/>
    </xf>
    <xf numFmtId="49" fontId="25" fillId="61" borderId="11" xfId="68" applyNumberFormat="1" applyFont="1" applyFill="1" applyBorder="1" applyAlignment="1">
      <alignment horizontal="center" vertical="center"/>
    </xf>
    <xf numFmtId="4" fontId="59" fillId="61" borderId="46" xfId="0" applyNumberFormat="1" applyFont="1" applyFill="1" applyBorder="1" applyAlignment="1">
      <alignment horizontal="center" vertical="center" wrapText="1"/>
    </xf>
    <xf numFmtId="49" fontId="32" fillId="61" borderId="14" xfId="69" applyNumberFormat="1" applyFont="1" applyFill="1" applyBorder="1" applyAlignment="1">
      <alignment horizontal="center" vertical="center"/>
    </xf>
    <xf numFmtId="4" fontId="25" fillId="59" borderId="60" xfId="66" applyNumberFormat="1" applyFont="1" applyFill="1" applyBorder="1" applyAlignment="1">
      <alignment vertical="center" wrapText="1"/>
    </xf>
    <xf numFmtId="0" fontId="25" fillId="61" borderId="79" xfId="69" applyFont="1" applyFill="1" applyBorder="1" applyAlignment="1">
      <alignment horizontal="center" vertical="center" wrapText="1"/>
    </xf>
    <xf numFmtId="49" fontId="25" fillId="61" borderId="70" xfId="68" applyNumberFormat="1" applyFont="1" applyFill="1" applyBorder="1" applyAlignment="1">
      <alignment horizontal="center" vertical="center"/>
    </xf>
    <xf numFmtId="0" fontId="25" fillId="61" borderId="80" xfId="69" applyFont="1" applyFill="1" applyBorder="1" applyAlignment="1">
      <alignment vertical="center" wrapText="1"/>
    </xf>
    <xf numFmtId="4" fontId="25" fillId="60" borderId="69" xfId="66" applyNumberFormat="1" applyFont="1" applyFill="1" applyBorder="1" applyAlignment="1">
      <alignment vertical="center" wrapText="1"/>
    </xf>
    <xf numFmtId="4" fontId="59" fillId="61" borderId="60" xfId="0" applyNumberFormat="1" applyFont="1" applyFill="1" applyBorder="1" applyAlignment="1">
      <alignment horizontal="center" vertical="center" wrapText="1"/>
    </xf>
    <xf numFmtId="0" fontId="2" fillId="0" borderId="0" xfId="109" applyAlignment="1">
      <alignment vertical="center" wrapText="1"/>
    </xf>
    <xf numFmtId="49" fontId="30" fillId="0" borderId="0" xfId="68" applyNumberFormat="1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68" applyFont="1" applyAlignment="1">
      <alignment horizontal="right" wrapText="1"/>
    </xf>
    <xf numFmtId="0" fontId="25" fillId="0" borderId="0" xfId="0" applyFont="1" applyAlignment="1">
      <alignment horizontal="center" wrapText="1"/>
    </xf>
    <xf numFmtId="4" fontId="2" fillId="0" borderId="0" xfId="109" applyNumberFormat="1"/>
    <xf numFmtId="0" fontId="38" fillId="0" borderId="133" xfId="68" applyFont="1" applyFill="1" applyBorder="1" applyAlignment="1">
      <alignment horizontal="center" vertical="center" wrapText="1"/>
    </xf>
    <xf numFmtId="4" fontId="38" fillId="0" borderId="31" xfId="68" applyNumberFormat="1" applyFont="1" applyFill="1" applyBorder="1" applyAlignment="1">
      <alignment horizontal="center" vertical="center" wrapText="1"/>
    </xf>
    <xf numFmtId="4" fontId="32" fillId="59" borderId="38" xfId="0" applyNumberFormat="1" applyFont="1" applyFill="1" applyBorder="1" applyAlignment="1"/>
    <xf numFmtId="0" fontId="32" fillId="0" borderId="124" xfId="68" applyFont="1" applyBorder="1" applyAlignment="1">
      <alignment horizontal="center"/>
    </xf>
    <xf numFmtId="0" fontId="32" fillId="0" borderId="53" xfId="68" applyFont="1" applyBorder="1" applyAlignment="1">
      <alignment horizontal="left"/>
    </xf>
    <xf numFmtId="4" fontId="32" fillId="60" borderId="38" xfId="0" applyNumberFormat="1" applyFont="1" applyFill="1" applyBorder="1" applyAlignment="1"/>
    <xf numFmtId="4" fontId="32" fillId="0" borderId="38" xfId="0" applyNumberFormat="1" applyFont="1" applyFill="1" applyBorder="1" applyAlignment="1">
      <alignment horizontal="center" wrapText="1"/>
    </xf>
    <xf numFmtId="0" fontId="25" fillId="0" borderId="174" xfId="68" applyFont="1" applyBorder="1" applyAlignment="1">
      <alignment horizontal="center" vertical="center" wrapText="1"/>
    </xf>
    <xf numFmtId="49" fontId="25" fillId="0" borderId="179" xfId="69" applyNumberFormat="1" applyFont="1" applyFill="1" applyBorder="1" applyAlignment="1">
      <alignment horizontal="center" vertical="center"/>
    </xf>
    <xf numFmtId="0" fontId="25" fillId="0" borderId="27" xfId="68" applyFont="1" applyFill="1" applyBorder="1" applyAlignment="1">
      <alignment vertical="center" wrapText="1"/>
    </xf>
    <xf numFmtId="4" fontId="60" fillId="60" borderId="16" xfId="0" applyNumberFormat="1" applyFont="1" applyFill="1" applyBorder="1" applyAlignment="1">
      <alignment vertical="center" wrapText="1"/>
    </xf>
    <xf numFmtId="4" fontId="25" fillId="0" borderId="16" xfId="0" applyNumberFormat="1" applyFont="1" applyFill="1" applyBorder="1" applyAlignment="1">
      <alignment vertical="center" wrapText="1"/>
    </xf>
    <xf numFmtId="0" fontId="39" fillId="0" borderId="58" xfId="68" applyFont="1" applyBorder="1" applyAlignment="1">
      <alignment horizontal="center" vertical="center" wrapText="1"/>
    </xf>
    <xf numFmtId="0" fontId="39" fillId="0" borderId="124" xfId="68" applyFont="1" applyBorder="1" applyAlignment="1">
      <alignment horizontal="center" vertical="center" wrapText="1"/>
    </xf>
    <xf numFmtId="0" fontId="32" fillId="0" borderId="24" xfId="117" applyFont="1" applyBorder="1" applyAlignment="1">
      <alignment vertical="center"/>
    </xf>
    <xf numFmtId="4" fontId="25" fillId="0" borderId="32" xfId="0" applyNumberFormat="1" applyFont="1" applyBorder="1" applyAlignment="1">
      <alignment horizontal="center" vertical="center"/>
    </xf>
    <xf numFmtId="0" fontId="25" fillId="0" borderId="79" xfId="68" applyFont="1" applyBorder="1" applyAlignment="1">
      <alignment horizontal="center" vertical="center" wrapText="1"/>
    </xf>
    <xf numFmtId="0" fontId="25" fillId="61" borderId="80" xfId="0" applyFont="1" applyFill="1" applyBorder="1" applyAlignment="1">
      <alignment vertical="center" wrapText="1"/>
    </xf>
    <xf numFmtId="0" fontId="25" fillId="0" borderId="0" xfId="70" applyFont="1" applyAlignment="1">
      <alignment horizontal="center"/>
    </xf>
    <xf numFmtId="0" fontId="28" fillId="0" borderId="0" xfId="70" applyFont="1" applyAlignment="1">
      <alignment horizontal="center"/>
    </xf>
    <xf numFmtId="4" fontId="32" fillId="59" borderId="24" xfId="117" applyNumberFormat="1" applyFont="1" applyFill="1" applyBorder="1"/>
    <xf numFmtId="0" fontId="32" fillId="0" borderId="64" xfId="117" applyFont="1" applyBorder="1" applyAlignment="1">
      <alignment horizontal="center"/>
    </xf>
    <xf numFmtId="0" fontId="32" fillId="0" borderId="124" xfId="117" applyFont="1" applyBorder="1" applyAlignment="1">
      <alignment horizontal="center"/>
    </xf>
    <xf numFmtId="0" fontId="32" fillId="0" borderId="47" xfId="117" applyFont="1" applyBorder="1" applyAlignment="1">
      <alignment wrapText="1"/>
    </xf>
    <xf numFmtId="4" fontId="32" fillId="60" borderId="24" xfId="117" applyNumberFormat="1" applyFont="1" applyFill="1" applyBorder="1"/>
    <xf numFmtId="4" fontId="32" fillId="0" borderId="24" xfId="113" applyNumberFormat="1" applyFont="1" applyFill="1" applyBorder="1" applyAlignment="1">
      <alignment horizontal="center"/>
    </xf>
    <xf numFmtId="4" fontId="25" fillId="59" borderId="48" xfId="113" applyNumberFormat="1" applyFont="1" applyFill="1" applyBorder="1" applyAlignment="1">
      <alignment horizontal="right"/>
    </xf>
    <xf numFmtId="0" fontId="25" fillId="0" borderId="21" xfId="70" applyFont="1" applyBorder="1" applyAlignment="1">
      <alignment horizontal="center"/>
    </xf>
    <xf numFmtId="49" fontId="25" fillId="0" borderId="14" xfId="70" applyNumberFormat="1" applyFont="1" applyBorder="1" applyAlignment="1">
      <alignment horizontal="center"/>
    </xf>
    <xf numFmtId="0" fontId="25" fillId="0" borderId="15" xfId="113" applyFont="1" applyBorder="1" applyAlignment="1">
      <alignment horizontal="left" wrapText="1"/>
    </xf>
    <xf numFmtId="4" fontId="25" fillId="60" borderId="48" xfId="113" applyNumberFormat="1" applyFont="1" applyFill="1" applyBorder="1" applyAlignment="1">
      <alignment horizontal="right"/>
    </xf>
    <xf numFmtId="4" fontId="25" fillId="0" borderId="25" xfId="113" applyNumberFormat="1" applyFont="1" applyFill="1" applyBorder="1" applyAlignment="1">
      <alignment horizontal="center"/>
    </xf>
    <xf numFmtId="4" fontId="25" fillId="59" borderId="32" xfId="113" applyNumberFormat="1" applyFont="1" applyFill="1" applyBorder="1" applyAlignment="1">
      <alignment horizontal="right"/>
    </xf>
    <xf numFmtId="0" fontId="25" fillId="0" borderId="10" xfId="70" applyFont="1" applyBorder="1" applyAlignment="1">
      <alignment horizontal="center"/>
    </xf>
    <xf numFmtId="49" fontId="25" fillId="0" borderId="11" xfId="70" applyNumberFormat="1" applyFont="1" applyBorder="1" applyAlignment="1">
      <alignment horizontal="center"/>
    </xf>
    <xf numFmtId="0" fontId="25" fillId="0" borderId="13" xfId="113" applyFont="1" applyBorder="1" applyAlignment="1">
      <alignment horizontal="left" wrapText="1"/>
    </xf>
    <xf numFmtId="4" fontId="25" fillId="60" borderId="32" xfId="113" applyNumberFormat="1" applyFont="1" applyFill="1" applyBorder="1" applyAlignment="1">
      <alignment horizontal="right"/>
    </xf>
    <xf numFmtId="4" fontId="25" fillId="0" borderId="23" xfId="113" applyNumberFormat="1" applyFont="1" applyFill="1" applyBorder="1" applyAlignment="1">
      <alignment horizontal="center"/>
    </xf>
    <xf numFmtId="4" fontId="32" fillId="59" borderId="25" xfId="117" applyNumberFormat="1" applyFont="1" applyFill="1" applyBorder="1" applyAlignment="1">
      <alignment vertical="center"/>
    </xf>
    <xf numFmtId="0" fontId="32" fillId="0" borderId="65" xfId="117" applyFont="1" applyBorder="1" applyAlignment="1">
      <alignment horizontal="center" vertical="center"/>
    </xf>
    <xf numFmtId="0" fontId="32" fillId="0" borderId="14" xfId="117" applyFont="1" applyBorder="1" applyAlignment="1">
      <alignment horizontal="center" vertical="center"/>
    </xf>
    <xf numFmtId="0" fontId="32" fillId="0" borderId="125" xfId="117" applyFont="1" applyBorder="1" applyAlignment="1">
      <alignment vertical="center" wrapText="1"/>
    </xf>
    <xf numFmtId="4" fontId="32" fillId="60" borderId="25" xfId="117" applyNumberFormat="1" applyFont="1" applyFill="1" applyBorder="1" applyAlignment="1">
      <alignment vertical="center"/>
    </xf>
    <xf numFmtId="4" fontId="32" fillId="0" borderId="25" xfId="113" applyNumberFormat="1" applyFont="1" applyFill="1" applyBorder="1" applyAlignment="1">
      <alignment horizontal="center"/>
    </xf>
    <xf numFmtId="4" fontId="25" fillId="59" borderId="60" xfId="113" applyNumberFormat="1" applyFont="1" applyFill="1" applyBorder="1" applyAlignment="1">
      <alignment horizontal="right"/>
    </xf>
    <xf numFmtId="0" fontId="25" fillId="0" borderId="79" xfId="70" applyFont="1" applyFill="1" applyBorder="1" applyAlignment="1">
      <alignment horizontal="center"/>
    </xf>
    <xf numFmtId="49" fontId="25" fillId="0" borderId="70" xfId="70" applyNumberFormat="1" applyFont="1" applyBorder="1" applyAlignment="1">
      <alignment horizontal="center"/>
    </xf>
    <xf numFmtId="0" fontId="25" fillId="0" borderId="61" xfId="113" applyFont="1" applyBorder="1" applyAlignment="1">
      <alignment horizontal="left" wrapText="1"/>
    </xf>
    <xf numFmtId="4" fontId="25" fillId="60" borderId="60" xfId="113" applyNumberFormat="1" applyFont="1" applyFill="1" applyBorder="1" applyAlignment="1">
      <alignment horizontal="right"/>
    </xf>
    <xf numFmtId="4" fontId="25" fillId="0" borderId="80" xfId="113" applyNumberFormat="1" applyFont="1" applyFill="1" applyBorder="1" applyAlignment="1">
      <alignment horizontal="center"/>
    </xf>
    <xf numFmtId="4" fontId="32" fillId="0" borderId="25" xfId="113" applyNumberFormat="1" applyFont="1" applyFill="1" applyBorder="1" applyAlignment="1">
      <alignment horizontal="center" vertical="center"/>
    </xf>
    <xf numFmtId="4" fontId="25" fillId="59" borderId="60" xfId="113" applyNumberFormat="1" applyFont="1" applyFill="1" applyBorder="1" applyAlignment="1">
      <alignment horizontal="right" vertical="center"/>
    </xf>
    <xf numFmtId="0" fontId="25" fillId="0" borderId="79" xfId="70" applyFont="1" applyFill="1" applyBorder="1" applyAlignment="1">
      <alignment horizontal="center" vertical="center"/>
    </xf>
    <xf numFmtId="49" fontId="25" fillId="0" borderId="70" xfId="70" applyNumberFormat="1" applyFont="1" applyBorder="1" applyAlignment="1">
      <alignment horizontal="center" vertical="center"/>
    </xf>
    <xf numFmtId="0" fontId="25" fillId="0" borderId="61" xfId="113" applyFont="1" applyBorder="1" applyAlignment="1">
      <alignment horizontal="left" vertical="center" wrapText="1"/>
    </xf>
    <xf numFmtId="4" fontId="25" fillId="60" borderId="60" xfId="113" applyNumberFormat="1" applyFont="1" applyFill="1" applyBorder="1" applyAlignment="1">
      <alignment horizontal="right" vertical="center"/>
    </xf>
    <xf numFmtId="4" fontId="25" fillId="0" borderId="80" xfId="113" applyNumberFormat="1" applyFont="1" applyFill="1" applyBorder="1" applyAlignment="1">
      <alignment horizontal="center" vertical="center"/>
    </xf>
    <xf numFmtId="4" fontId="25" fillId="0" borderId="0" xfId="113" applyNumberFormat="1" applyFont="1" applyFill="1" applyBorder="1" applyAlignment="1">
      <alignment horizontal="left"/>
    </xf>
    <xf numFmtId="0" fontId="25" fillId="0" borderId="0" xfId="70" applyFont="1" applyFill="1" applyBorder="1" applyAlignment="1">
      <alignment horizontal="center"/>
    </xf>
    <xf numFmtId="0" fontId="25" fillId="0" borderId="0" xfId="113" applyFont="1" applyFill="1" applyBorder="1" applyAlignment="1">
      <alignment horizontal="left"/>
    </xf>
    <xf numFmtId="4" fontId="25" fillId="0" borderId="0" xfId="113" applyNumberFormat="1" applyFont="1" applyFill="1" applyBorder="1"/>
    <xf numFmtId="4" fontId="25" fillId="0" borderId="0" xfId="113" applyNumberFormat="1" applyFont="1" applyFill="1" applyBorder="1" applyAlignment="1">
      <alignment horizontal="center"/>
    </xf>
    <xf numFmtId="4" fontId="37" fillId="0" borderId="31" xfId="67" applyNumberFormat="1" applyFont="1" applyFill="1" applyBorder="1"/>
    <xf numFmtId="0" fontId="31" fillId="0" borderId="19" xfId="67" applyFont="1" applyBorder="1" applyAlignment="1">
      <alignment horizontal="center"/>
    </xf>
    <xf numFmtId="0" fontId="9" fillId="0" borderId="30" xfId="67" applyBorder="1" applyAlignment="1">
      <alignment horizontal="center"/>
    </xf>
    <xf numFmtId="49" fontId="25" fillId="0" borderId="100" xfId="69" applyNumberFormat="1" applyFont="1" applyBorder="1" applyAlignment="1">
      <alignment horizontal="center"/>
    </xf>
    <xf numFmtId="0" fontId="25" fillId="0" borderId="163" xfId="69" applyFont="1" applyBorder="1"/>
    <xf numFmtId="4" fontId="25" fillId="60" borderId="60" xfId="66" applyNumberFormat="1" applyFont="1" applyFill="1" applyBorder="1"/>
    <xf numFmtId="4" fontId="32" fillId="59" borderId="16" xfId="68" applyNumberFormat="1" applyFont="1" applyFill="1" applyBorder="1" applyAlignment="1">
      <alignment vertical="center" wrapText="1"/>
    </xf>
    <xf numFmtId="0" fontId="32" fillId="0" borderId="29" xfId="68" applyFont="1" applyFill="1" applyBorder="1" applyAlignment="1">
      <alignment horizontal="center" vertical="center" wrapText="1"/>
    </xf>
    <xf numFmtId="49" fontId="32" fillId="0" borderId="33" xfId="68" applyNumberFormat="1" applyFont="1" applyFill="1" applyBorder="1" applyAlignment="1">
      <alignment horizontal="center" vertical="center" wrapText="1"/>
    </xf>
    <xf numFmtId="0" fontId="32" fillId="0" borderId="28" xfId="68" applyFont="1" applyFill="1" applyBorder="1" applyAlignment="1">
      <alignment vertical="center" wrapText="1"/>
    </xf>
    <xf numFmtId="4" fontId="32" fillId="60" borderId="16" xfId="68" applyNumberFormat="1" applyFont="1" applyFill="1" applyBorder="1" applyAlignment="1">
      <alignment vertical="center" wrapText="1"/>
    </xf>
    <xf numFmtId="0" fontId="41" fillId="69" borderId="103" xfId="0" applyFont="1" applyFill="1" applyBorder="1" applyAlignment="1">
      <alignment horizontal="center" vertical="center" wrapText="1"/>
    </xf>
    <xf numFmtId="4" fontId="71" fillId="69" borderId="41" xfId="58" applyNumberFormat="1" applyFont="1" applyFill="1" applyBorder="1" applyAlignment="1">
      <alignment vertical="center" wrapText="1"/>
    </xf>
    <xf numFmtId="4" fontId="28" fillId="69" borderId="47" xfId="58" applyNumberFormat="1" applyFont="1" applyFill="1" applyBorder="1" applyAlignment="1">
      <alignment vertical="center" wrapText="1"/>
    </xf>
    <xf numFmtId="4" fontId="28" fillId="69" borderId="107" xfId="58" applyNumberFormat="1" applyFont="1" applyFill="1" applyBorder="1" applyAlignment="1">
      <alignment vertical="center" wrapText="1"/>
    </xf>
    <xf numFmtId="4" fontId="28" fillId="69" borderId="59" xfId="58" applyNumberFormat="1" applyFont="1" applyFill="1" applyBorder="1" applyAlignment="1">
      <alignment vertical="center" wrapText="1"/>
    </xf>
    <xf numFmtId="4" fontId="28" fillId="69" borderId="149" xfId="58" applyNumberFormat="1" applyFont="1" applyFill="1" applyBorder="1" applyAlignment="1">
      <alignment vertical="center" wrapText="1"/>
    </xf>
    <xf numFmtId="4" fontId="28" fillId="69" borderId="125" xfId="58" applyNumberFormat="1" applyFont="1" applyFill="1" applyBorder="1" applyAlignment="1">
      <alignment vertical="center" wrapText="1"/>
    </xf>
    <xf numFmtId="4" fontId="28" fillId="69" borderId="101" xfId="58" applyNumberFormat="1" applyFont="1" applyFill="1" applyBorder="1" applyAlignment="1">
      <alignment vertical="center" wrapText="1"/>
    </xf>
    <xf numFmtId="4" fontId="71" fillId="60" borderId="41" xfId="58" applyNumberFormat="1" applyFont="1" applyFill="1" applyBorder="1" applyAlignment="1">
      <alignment vertical="center" wrapText="1"/>
    </xf>
    <xf numFmtId="4" fontId="28" fillId="60" borderId="47" xfId="58" applyNumberFormat="1" applyFont="1" applyFill="1" applyBorder="1" applyAlignment="1">
      <alignment vertical="center" wrapText="1"/>
    </xf>
    <xf numFmtId="4" fontId="28" fillId="60" borderId="107" xfId="58" applyNumberFormat="1" applyFont="1" applyFill="1" applyBorder="1" applyAlignment="1">
      <alignment vertical="center" wrapText="1"/>
    </xf>
    <xf numFmtId="4" fontId="28" fillId="60" borderId="59" xfId="58" applyNumberFormat="1" applyFont="1" applyFill="1" applyBorder="1" applyAlignment="1">
      <alignment vertical="center" wrapText="1"/>
    </xf>
    <xf numFmtId="4" fontId="28" fillId="60" borderId="149" xfId="58" applyNumberFormat="1" applyFont="1" applyFill="1" applyBorder="1" applyAlignment="1">
      <alignment vertical="center" wrapText="1"/>
    </xf>
    <xf numFmtId="4" fontId="28" fillId="60" borderId="125" xfId="58" applyNumberFormat="1" applyFont="1" applyFill="1" applyBorder="1" applyAlignment="1">
      <alignment vertical="center" wrapText="1"/>
    </xf>
    <xf numFmtId="4" fontId="28" fillId="60" borderId="101" xfId="58" applyNumberFormat="1" applyFont="1" applyFill="1" applyBorder="1" applyAlignment="1">
      <alignment vertical="center" wrapText="1"/>
    </xf>
    <xf numFmtId="49" fontId="30" fillId="0" borderId="0" xfId="68" applyNumberFormat="1" applyFont="1" applyFill="1" applyAlignment="1">
      <alignment horizontal="center" vertical="center" wrapText="1"/>
    </xf>
    <xf numFmtId="0" fontId="28" fillId="60" borderId="38" xfId="70" applyFont="1" applyFill="1" applyBorder="1" applyAlignment="1">
      <alignment horizontal="center" vertical="center" wrapText="1"/>
    </xf>
    <xf numFmtId="0" fontId="28" fillId="59" borderId="38" xfId="70" applyFont="1" applyFill="1" applyBorder="1" applyAlignment="1">
      <alignment horizontal="center" vertical="center" wrapText="1"/>
    </xf>
    <xf numFmtId="4" fontId="28" fillId="0" borderId="35" xfId="7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5" fillId="0" borderId="0" xfId="124" applyFont="1" applyAlignment="1">
      <alignment horizontal="center"/>
    </xf>
    <xf numFmtId="0" fontId="28" fillId="0" borderId="29" xfId="120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49" fontId="30" fillId="0" borderId="0" xfId="68" applyNumberFormat="1" applyFont="1" applyFill="1" applyAlignment="1">
      <alignment horizontal="center" vertical="center"/>
    </xf>
    <xf numFmtId="0" fontId="39" fillId="0" borderId="0" xfId="120" applyFont="1" applyFill="1" applyAlignment="1">
      <alignment horizontal="center"/>
    </xf>
    <xf numFmtId="0" fontId="0" fillId="0" borderId="0" xfId="58" applyFont="1"/>
    <xf numFmtId="49" fontId="9" fillId="0" borderId="0" xfId="58" applyNumberFormat="1"/>
    <xf numFmtId="49" fontId="0" fillId="0" borderId="0" xfId="58" applyNumberFormat="1" applyFont="1"/>
    <xf numFmtId="0" fontId="35" fillId="0" borderId="0" xfId="0" applyFont="1" applyFill="1" applyBorder="1" applyAlignment="1">
      <alignment vertical="center"/>
    </xf>
    <xf numFmtId="0" fontId="9" fillId="0" borderId="0" xfId="68" applyFill="1" applyBorder="1" applyAlignment="1"/>
    <xf numFmtId="0" fontId="9" fillId="0" borderId="0" xfId="68" applyFill="1" applyBorder="1" applyAlignment="1">
      <alignment vertical="center"/>
    </xf>
    <xf numFmtId="4" fontId="102" fillId="0" borderId="0" xfId="119" applyNumberFormat="1" applyFont="1" applyFill="1" applyBorder="1" applyAlignment="1"/>
    <xf numFmtId="14" fontId="25" fillId="0" borderId="0" xfId="0" applyNumberFormat="1" applyFont="1" applyAlignment="1"/>
    <xf numFmtId="0" fontId="9" fillId="0" borderId="0" xfId="58" applyFill="1"/>
    <xf numFmtId="168" fontId="72" fillId="65" borderId="16" xfId="58" applyNumberFormat="1" applyFont="1" applyFill="1" applyBorder="1" applyAlignment="1">
      <alignment horizontal="right" vertical="center" wrapText="1"/>
    </xf>
    <xf numFmtId="0" fontId="25" fillId="0" borderId="0" xfId="120" applyFont="1" applyFill="1" applyAlignment="1">
      <alignment vertical="center"/>
    </xf>
    <xf numFmtId="0" fontId="25" fillId="0" borderId="0" xfId="120" applyFont="1" applyFill="1" applyBorder="1" applyAlignment="1">
      <alignment vertical="center"/>
    </xf>
    <xf numFmtId="0" fontId="83" fillId="0" borderId="0" xfId="120" applyFont="1" applyFill="1" applyAlignment="1">
      <alignment horizontal="center" vertical="center"/>
    </xf>
    <xf numFmtId="4" fontId="31" fillId="60" borderId="60" xfId="67" applyNumberFormat="1" applyFont="1" applyFill="1" applyBorder="1" applyAlignment="1">
      <alignment vertical="center"/>
    </xf>
    <xf numFmtId="0" fontId="31" fillId="61" borderId="79" xfId="67" applyFont="1" applyFill="1" applyBorder="1" applyAlignment="1">
      <alignment horizontal="center" vertical="center"/>
    </xf>
    <xf numFmtId="0" fontId="25" fillId="61" borderId="70" xfId="67" applyFont="1" applyFill="1" applyBorder="1" applyAlignment="1">
      <alignment horizontal="center" vertical="center"/>
    </xf>
    <xf numFmtId="0" fontId="25" fillId="61" borderId="80" xfId="67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left" vertical="center" wrapText="1"/>
    </xf>
    <xf numFmtId="4" fontId="31" fillId="60" borderId="60" xfId="67" applyNumberFormat="1" applyFont="1" applyFill="1" applyBorder="1"/>
    <xf numFmtId="0" fontId="28" fillId="60" borderId="31" xfId="67" applyFont="1" applyFill="1" applyBorder="1" applyAlignment="1">
      <alignment horizontal="center"/>
    </xf>
    <xf numFmtId="4" fontId="31" fillId="60" borderId="16" xfId="67" applyNumberFormat="1" applyFont="1" applyFill="1" applyBorder="1"/>
    <xf numFmtId="4" fontId="25" fillId="60" borderId="23" xfId="59" applyNumberFormat="1" applyFont="1" applyFill="1" applyBorder="1" applyAlignment="1">
      <alignment horizontal="right" vertical="center"/>
    </xf>
    <xf numFmtId="4" fontId="25" fillId="60" borderId="34" xfId="59" applyNumberFormat="1" applyFont="1" applyFill="1" applyBorder="1" applyAlignment="1">
      <alignment horizontal="right" vertical="center"/>
    </xf>
    <xf numFmtId="4" fontId="31" fillId="60" borderId="42" xfId="67" applyNumberFormat="1" applyFont="1" applyFill="1" applyBorder="1"/>
    <xf numFmtId="4" fontId="25" fillId="60" borderId="32" xfId="59" applyNumberFormat="1" applyFont="1" applyFill="1" applyBorder="1" applyAlignment="1">
      <alignment horizontal="right" vertical="center"/>
    </xf>
    <xf numFmtId="4" fontId="25" fillId="60" borderId="42" xfId="59" applyNumberFormat="1" applyFont="1" applyFill="1" applyBorder="1" applyAlignment="1">
      <alignment horizontal="right" vertical="center"/>
    </xf>
    <xf numFmtId="0" fontId="31" fillId="0" borderId="55" xfId="120" applyFont="1" applyBorder="1" applyAlignment="1">
      <alignment horizontal="center" vertical="center"/>
    </xf>
    <xf numFmtId="49" fontId="25" fillId="0" borderId="11" xfId="120" applyNumberFormat="1" applyFont="1" applyBorder="1" applyAlignment="1">
      <alignment horizontal="center" vertical="center"/>
    </xf>
    <xf numFmtId="0" fontId="25" fillId="0" borderId="11" xfId="120" applyFont="1" applyBorder="1" applyAlignment="1">
      <alignment horizontal="center" vertical="center"/>
    </xf>
    <xf numFmtId="0" fontId="31" fillId="0" borderId="23" xfId="120" applyFont="1" applyBorder="1" applyAlignment="1">
      <alignment horizontal="center" vertical="center"/>
    </xf>
    <xf numFmtId="4" fontId="31" fillId="60" borderId="32" xfId="120" applyNumberFormat="1" applyFont="1" applyFill="1" applyBorder="1" applyAlignment="1">
      <alignment vertical="center"/>
    </xf>
    <xf numFmtId="0" fontId="28" fillId="59" borderId="31" xfId="67" applyFont="1" applyFill="1" applyBorder="1" applyAlignment="1">
      <alignment horizontal="center" vertical="center"/>
    </xf>
    <xf numFmtId="0" fontId="9" fillId="0" borderId="0" xfId="67" applyFill="1" applyBorder="1" applyAlignment="1">
      <alignment vertical="center"/>
    </xf>
    <xf numFmtId="0" fontId="9" fillId="0" borderId="0" xfId="67" applyFill="1" applyAlignment="1">
      <alignment vertical="center"/>
    </xf>
    <xf numFmtId="0" fontId="9" fillId="0" borderId="0" xfId="67" applyAlignment="1">
      <alignment vertical="center"/>
    </xf>
    <xf numFmtId="4" fontId="37" fillId="0" borderId="16" xfId="67" applyNumberFormat="1" applyFont="1" applyFill="1" applyBorder="1" applyAlignment="1">
      <alignment vertical="center"/>
    </xf>
    <xf numFmtId="0" fontId="36" fillId="0" borderId="62" xfId="67" applyFont="1" applyBorder="1" applyAlignment="1">
      <alignment horizontal="center" vertical="center"/>
    </xf>
    <xf numFmtId="0" fontId="36" fillId="0" borderId="63" xfId="67" applyFont="1" applyBorder="1" applyAlignment="1">
      <alignment horizontal="center" vertical="center"/>
    </xf>
    <xf numFmtId="0" fontId="37" fillId="0" borderId="63" xfId="67" applyFont="1" applyBorder="1" applyAlignment="1">
      <alignment horizontal="center" vertical="center"/>
    </xf>
    <xf numFmtId="0" fontId="36" fillId="0" borderId="35" xfId="67" applyFont="1" applyBorder="1" applyAlignment="1">
      <alignment horizontal="center" vertical="center"/>
    </xf>
    <xf numFmtId="0" fontId="37" fillId="0" borderId="103" xfId="67" applyFont="1" applyBorder="1" applyAlignment="1">
      <alignment horizontal="left" vertical="center"/>
    </xf>
    <xf numFmtId="4" fontId="9" fillId="0" borderId="0" xfId="67" applyNumberFormat="1" applyFill="1" applyAlignment="1">
      <alignment vertical="center"/>
    </xf>
    <xf numFmtId="4" fontId="31" fillId="59" borderId="48" xfId="67" applyNumberFormat="1" applyFont="1" applyFill="1" applyBorder="1" applyAlignment="1">
      <alignment vertical="center"/>
    </xf>
    <xf numFmtId="0" fontId="31" fillId="0" borderId="64" xfId="67" applyFont="1" applyFill="1" applyBorder="1" applyAlignment="1">
      <alignment horizontal="center" vertical="center"/>
    </xf>
    <xf numFmtId="0" fontId="25" fillId="0" borderId="124" xfId="67" applyFont="1" applyFill="1" applyBorder="1" applyAlignment="1">
      <alignment horizontal="center" vertical="center"/>
    </xf>
    <xf numFmtId="0" fontId="25" fillId="0" borderId="24" xfId="67" applyFont="1" applyFill="1" applyBorder="1" applyAlignment="1">
      <alignment horizontal="center" vertical="center"/>
    </xf>
    <xf numFmtId="0" fontId="25" fillId="0" borderId="64" xfId="67" applyFont="1" applyBorder="1" applyAlignment="1">
      <alignment horizontal="left" vertical="center"/>
    </xf>
    <xf numFmtId="4" fontId="31" fillId="60" borderId="38" xfId="67" applyNumberFormat="1" applyFont="1" applyFill="1" applyBorder="1" applyAlignment="1">
      <alignment vertical="center"/>
    </xf>
    <xf numFmtId="4" fontId="31" fillId="0" borderId="0" xfId="67" applyNumberFormat="1" applyFont="1" applyFill="1" applyBorder="1" applyAlignment="1">
      <alignment vertical="center"/>
    </xf>
    <xf numFmtId="4" fontId="31" fillId="59" borderId="32" xfId="67" applyNumberFormat="1" applyFont="1" applyFill="1" applyBorder="1" applyAlignment="1">
      <alignment vertical="center"/>
    </xf>
    <xf numFmtId="0" fontId="31" fillId="0" borderId="55" xfId="67" applyFont="1" applyFill="1" applyBorder="1" applyAlignment="1">
      <alignment horizontal="center" vertical="center"/>
    </xf>
    <xf numFmtId="0" fontId="25" fillId="0" borderId="11" xfId="67" applyFont="1" applyFill="1" applyBorder="1" applyAlignment="1">
      <alignment horizontal="center" vertical="center"/>
    </xf>
    <xf numFmtId="0" fontId="25" fillId="0" borderId="14" xfId="67" applyFont="1" applyFill="1" applyBorder="1" applyAlignment="1">
      <alignment horizontal="center" vertical="center"/>
    </xf>
    <xf numFmtId="0" fontId="25" fillId="0" borderId="23" xfId="67" applyFont="1" applyFill="1" applyBorder="1" applyAlignment="1">
      <alignment horizontal="center" vertical="center"/>
    </xf>
    <xf numFmtId="0" fontId="25" fillId="0" borderId="55" xfId="67" applyFont="1" applyBorder="1" applyAlignment="1">
      <alignment horizontal="left" vertical="center"/>
    </xf>
    <xf numFmtId="4" fontId="31" fillId="60" borderId="48" xfId="67" applyNumberFormat="1" applyFont="1" applyFill="1" applyBorder="1" applyAlignment="1">
      <alignment vertical="center"/>
    </xf>
    <xf numFmtId="0" fontId="25" fillId="0" borderId="55" xfId="67" applyFont="1" applyFill="1" applyBorder="1" applyAlignment="1">
      <alignment horizontal="left" vertical="center"/>
    </xf>
    <xf numFmtId="0" fontId="25" fillId="0" borderId="65" xfId="67" applyFont="1" applyBorder="1" applyAlignment="1">
      <alignment horizontal="left" vertical="center"/>
    </xf>
    <xf numFmtId="0" fontId="25" fillId="0" borderId="65" xfId="67" applyFont="1" applyFill="1" applyBorder="1" applyAlignment="1">
      <alignment horizontal="left" vertical="center"/>
    </xf>
    <xf numFmtId="0" fontId="31" fillId="0" borderId="65" xfId="67" applyFont="1" applyFill="1" applyBorder="1" applyAlignment="1">
      <alignment horizontal="center" vertical="center"/>
    </xf>
    <xf numFmtId="0" fontId="25" fillId="0" borderId="25" xfId="67" applyFont="1" applyFill="1" applyBorder="1" applyAlignment="1">
      <alignment horizontal="center" vertical="center"/>
    </xf>
    <xf numFmtId="0" fontId="31" fillId="0" borderId="0" xfId="120" applyFont="1" applyBorder="1" applyAlignment="1">
      <alignment horizontal="center" vertical="center"/>
    </xf>
    <xf numFmtId="0" fontId="25" fillId="0" borderId="0" xfId="120" applyFont="1" applyFill="1" applyBorder="1" applyAlignment="1">
      <alignment horizontal="center" vertical="center"/>
    </xf>
    <xf numFmtId="0" fontId="25" fillId="0" borderId="0" xfId="120" applyFont="1" applyBorder="1" applyAlignment="1">
      <alignment horizontal="center" vertical="center"/>
    </xf>
    <xf numFmtId="0" fontId="25" fillId="0" borderId="0" xfId="120" applyFont="1" applyBorder="1" applyAlignment="1">
      <alignment horizontal="left" vertical="center"/>
    </xf>
    <xf numFmtId="4" fontId="31" fillId="0" borderId="0" xfId="120" applyNumberFormat="1" applyFont="1" applyFill="1" applyBorder="1" applyAlignment="1">
      <alignment vertical="center"/>
    </xf>
    <xf numFmtId="0" fontId="28" fillId="0" borderId="0" xfId="120" applyFont="1" applyAlignment="1">
      <alignment horizontal="center" vertical="center"/>
    </xf>
    <xf numFmtId="0" fontId="28" fillId="0" borderId="33" xfId="120" applyFont="1" applyBorder="1" applyAlignment="1">
      <alignment horizontal="center" vertical="center"/>
    </xf>
    <xf numFmtId="0" fontId="36" fillId="0" borderId="29" xfId="120" applyFont="1" applyBorder="1" applyAlignment="1">
      <alignment horizontal="center" vertical="center"/>
    </xf>
    <xf numFmtId="0" fontId="36" fillId="0" borderId="30" xfId="120" applyFont="1" applyBorder="1" applyAlignment="1">
      <alignment horizontal="center" vertical="center"/>
    </xf>
    <xf numFmtId="0" fontId="37" fillId="0" borderId="30" xfId="120" applyFont="1" applyBorder="1" applyAlignment="1">
      <alignment horizontal="center" vertical="center"/>
    </xf>
    <xf numFmtId="0" fontId="36" fillId="0" borderId="27" xfId="120" applyFont="1" applyBorder="1" applyAlignment="1">
      <alignment horizontal="center" vertical="center"/>
    </xf>
    <xf numFmtId="0" fontId="37" fillId="0" borderId="29" xfId="120" applyFont="1" applyBorder="1" applyAlignment="1">
      <alignment horizontal="left" vertical="center"/>
    </xf>
    <xf numFmtId="4" fontId="37" fillId="0" borderId="16" xfId="120" applyNumberFormat="1" applyFont="1" applyFill="1" applyBorder="1" applyAlignment="1">
      <alignment horizontal="center" vertical="center"/>
    </xf>
    <xf numFmtId="4" fontId="31" fillId="60" borderId="43" xfId="67" applyNumberFormat="1" applyFont="1" applyFill="1" applyBorder="1" applyAlignment="1">
      <alignment vertical="center"/>
    </xf>
    <xf numFmtId="4" fontId="31" fillId="59" borderId="43" xfId="67" applyNumberFormat="1" applyFont="1" applyFill="1" applyBorder="1" applyAlignment="1">
      <alignment vertical="center"/>
    </xf>
    <xf numFmtId="0" fontId="31" fillId="0" borderId="154" xfId="67" applyFont="1" applyFill="1" applyBorder="1" applyAlignment="1">
      <alignment horizontal="center" vertical="center"/>
    </xf>
    <xf numFmtId="0" fontId="25" fillId="0" borderId="22" xfId="67" applyFont="1" applyFill="1" applyBorder="1" applyAlignment="1">
      <alignment horizontal="center" vertical="center"/>
    </xf>
    <xf numFmtId="0" fontId="25" fillId="0" borderId="153" xfId="67" applyFont="1" applyFill="1" applyBorder="1" applyAlignment="1">
      <alignment horizontal="center" vertical="center"/>
    </xf>
    <xf numFmtId="0" fontId="25" fillId="0" borderId="132" xfId="67" applyFont="1" applyFill="1" applyBorder="1" applyAlignment="1">
      <alignment horizontal="center" vertical="center"/>
    </xf>
    <xf numFmtId="0" fontId="25" fillId="0" borderId="154" xfId="67" applyFont="1" applyFill="1" applyBorder="1" applyAlignment="1">
      <alignment horizontal="left" vertical="center"/>
    </xf>
    <xf numFmtId="4" fontId="31" fillId="60" borderId="32" xfId="67" applyNumberFormat="1" applyFont="1" applyFill="1" applyBorder="1" applyAlignment="1">
      <alignment vertical="center"/>
    </xf>
    <xf numFmtId="4" fontId="31" fillId="59" borderId="11" xfId="67" applyNumberFormat="1" applyFont="1" applyFill="1" applyBorder="1" applyAlignment="1">
      <alignment vertical="center"/>
    </xf>
    <xf numFmtId="0" fontId="31" fillId="0" borderId="11" xfId="67" applyFont="1" applyBorder="1" applyAlignment="1">
      <alignment horizontal="center" vertical="center"/>
    </xf>
    <xf numFmtId="0" fontId="25" fillId="0" borderId="11" xfId="67" applyFont="1" applyBorder="1" applyAlignment="1">
      <alignment horizontal="center" vertical="center"/>
    </xf>
    <xf numFmtId="0" fontId="25" fillId="0" borderId="13" xfId="67" applyFont="1" applyBorder="1" applyAlignment="1">
      <alignment vertical="center"/>
    </xf>
    <xf numFmtId="0" fontId="36" fillId="0" borderId="30" xfId="67" applyFont="1" applyBorder="1" applyAlignment="1">
      <alignment horizontal="center" vertical="center"/>
    </xf>
    <xf numFmtId="0" fontId="37" fillId="0" borderId="30" xfId="67" applyFont="1" applyBorder="1" applyAlignment="1">
      <alignment horizontal="center" vertical="center"/>
    </xf>
    <xf numFmtId="0" fontId="36" fillId="0" borderId="28" xfId="67" applyFont="1" applyBorder="1" applyAlignment="1">
      <alignment horizontal="center" vertical="center"/>
    </xf>
    <xf numFmtId="0" fontId="37" fillId="0" borderId="19" xfId="67" applyFont="1" applyBorder="1" applyAlignment="1">
      <alignment horizontal="left" vertical="center"/>
    </xf>
    <xf numFmtId="4" fontId="25" fillId="59" borderId="38" xfId="107" applyNumberFormat="1" applyFont="1" applyFill="1" applyBorder="1" applyAlignment="1">
      <alignment vertical="center"/>
    </xf>
    <xf numFmtId="0" fontId="31" fillId="0" borderId="64" xfId="67" applyFont="1" applyBorder="1" applyAlignment="1">
      <alignment horizontal="center" vertical="center"/>
    </xf>
    <xf numFmtId="0" fontId="34" fillId="0" borderId="124" xfId="67" applyFont="1" applyBorder="1" applyAlignment="1">
      <alignment horizontal="center" vertical="center"/>
    </xf>
    <xf numFmtId="0" fontId="31" fillId="0" borderId="52" xfId="67" applyFont="1" applyBorder="1" applyAlignment="1">
      <alignment horizontal="center" vertical="center"/>
    </xf>
    <xf numFmtId="0" fontId="25" fillId="0" borderId="53" xfId="67" applyFont="1" applyBorder="1" applyAlignment="1">
      <alignment horizontal="center" vertical="center"/>
    </xf>
    <xf numFmtId="0" fontId="31" fillId="0" borderId="64" xfId="67" applyFont="1" applyBorder="1" applyAlignment="1">
      <alignment horizontal="left" vertical="center"/>
    </xf>
    <xf numFmtId="4" fontId="25" fillId="0" borderId="0" xfId="0" applyNumberFormat="1" applyFont="1" applyFill="1" applyBorder="1" applyAlignment="1">
      <alignment horizontal="right" vertical="center"/>
    </xf>
    <xf numFmtId="4" fontId="25" fillId="59" borderId="32" xfId="107" applyNumberFormat="1" applyFont="1" applyFill="1" applyBorder="1" applyAlignment="1">
      <alignment vertical="center"/>
    </xf>
    <xf numFmtId="0" fontId="31" fillId="0" borderId="65" xfId="67" applyFont="1" applyBorder="1" applyAlignment="1">
      <alignment horizontal="center" vertical="center"/>
    </xf>
    <xf numFmtId="0" fontId="34" fillId="0" borderId="11" xfId="67" applyFont="1" applyBorder="1" applyAlignment="1">
      <alignment horizontal="center" vertical="center"/>
    </xf>
    <xf numFmtId="0" fontId="31" fillId="0" borderId="66" xfId="67" applyFont="1" applyBorder="1" applyAlignment="1">
      <alignment horizontal="center" vertical="center"/>
    </xf>
    <xf numFmtId="0" fontId="25" fillId="0" borderId="13" xfId="67" applyFont="1" applyBorder="1" applyAlignment="1">
      <alignment horizontal="center" vertical="center"/>
    </xf>
    <xf numFmtId="0" fontId="31" fillId="0" borderId="55" xfId="67" applyFont="1" applyBorder="1" applyAlignment="1">
      <alignment horizontal="left" vertical="center"/>
    </xf>
    <xf numFmtId="0" fontId="31" fillId="0" borderId="55" xfId="67" applyFont="1" applyBorder="1" applyAlignment="1">
      <alignment horizontal="center" vertical="center"/>
    </xf>
    <xf numFmtId="0" fontId="31" fillId="0" borderId="67" xfId="67" applyFont="1" applyBorder="1" applyAlignment="1">
      <alignment horizontal="center" vertical="center"/>
    </xf>
    <xf numFmtId="4" fontId="25" fillId="59" borderId="42" xfId="107" applyNumberFormat="1" applyFont="1" applyFill="1" applyBorder="1" applyAlignment="1">
      <alignment vertical="center"/>
    </xf>
    <xf numFmtId="0" fontId="34" fillId="0" borderId="70" xfId="67" applyFont="1" applyBorder="1" applyAlignment="1">
      <alignment horizontal="center" vertical="center"/>
    </xf>
    <xf numFmtId="0" fontId="31" fillId="0" borderId="106" xfId="67" applyFont="1" applyBorder="1" applyAlignment="1">
      <alignment horizontal="center" vertical="center"/>
    </xf>
    <xf numFmtId="0" fontId="25" fillId="0" borderId="61" xfId="67" applyFont="1" applyBorder="1" applyAlignment="1">
      <alignment horizontal="center" vertical="center"/>
    </xf>
    <xf numFmtId="0" fontId="31" fillId="0" borderId="68" xfId="67" applyFont="1" applyBorder="1" applyAlignment="1">
      <alignment vertical="center"/>
    </xf>
    <xf numFmtId="0" fontId="37" fillId="0" borderId="33" xfId="120" applyFont="1" applyBorder="1" applyAlignment="1">
      <alignment horizontal="left" vertical="center"/>
    </xf>
    <xf numFmtId="4" fontId="37" fillId="0" borderId="60" xfId="120" applyNumberFormat="1" applyFont="1" applyFill="1" applyBorder="1" applyAlignment="1">
      <alignment vertical="center"/>
    </xf>
    <xf numFmtId="0" fontId="31" fillId="0" borderId="29" xfId="120" applyFont="1" applyFill="1" applyBorder="1" applyAlignment="1">
      <alignment horizontal="center" vertical="center"/>
    </xf>
    <xf numFmtId="0" fontId="34" fillId="0" borderId="30" xfId="120" applyFont="1" applyBorder="1" applyAlignment="1">
      <alignment horizontal="center" vertical="center"/>
    </xf>
    <xf numFmtId="0" fontId="9" fillId="0" borderId="30" xfId="120" applyBorder="1" applyAlignment="1">
      <alignment horizontal="center" vertical="center"/>
    </xf>
    <xf numFmtId="0" fontId="25" fillId="0" borderId="27" xfId="120" applyFont="1" applyBorder="1" applyAlignment="1">
      <alignment horizontal="center" vertical="center"/>
    </xf>
    <xf numFmtId="0" fontId="31" fillId="0" borderId="77" xfId="120" applyFont="1" applyBorder="1" applyAlignment="1">
      <alignment horizontal="left" vertical="center"/>
    </xf>
    <xf numFmtId="4" fontId="31" fillId="60" borderId="16" xfId="120" applyNumberFormat="1" applyFont="1" applyFill="1" applyBorder="1" applyAlignment="1">
      <alignment vertical="center"/>
    </xf>
    <xf numFmtId="4" fontId="37" fillId="0" borderId="16" xfId="67" applyNumberFormat="1" applyFont="1" applyFill="1" applyBorder="1" applyAlignment="1">
      <alignment horizontal="right" vertical="center"/>
    </xf>
    <xf numFmtId="0" fontId="36" fillId="0" borderId="29" xfId="67" applyFont="1" applyBorder="1" applyAlignment="1">
      <alignment horizontal="center" vertical="center"/>
    </xf>
    <xf numFmtId="0" fontId="36" fillId="0" borderId="27" xfId="67" applyFont="1" applyBorder="1" applyAlignment="1">
      <alignment horizontal="center" vertical="center"/>
    </xf>
    <xf numFmtId="0" fontId="37" fillId="0" borderId="33" xfId="67" applyFont="1" applyBorder="1" applyAlignment="1">
      <alignment horizontal="left" vertical="center"/>
    </xf>
    <xf numFmtId="0" fontId="34" fillId="0" borderId="14" xfId="67" applyFont="1" applyBorder="1" applyAlignment="1">
      <alignment horizontal="center" vertical="center"/>
    </xf>
    <xf numFmtId="0" fontId="31" fillId="0" borderId="14" xfId="67" applyFont="1" applyBorder="1" applyAlignment="1">
      <alignment horizontal="center" vertical="center"/>
    </xf>
    <xf numFmtId="0" fontId="25" fillId="0" borderId="25" xfId="67" applyFont="1" applyBorder="1" applyAlignment="1">
      <alignment horizontal="center" vertical="center"/>
    </xf>
    <xf numFmtId="0" fontId="31" fillId="0" borderId="66" xfId="67" applyFont="1" applyBorder="1" applyAlignment="1">
      <alignment horizontal="left" vertical="center"/>
    </xf>
    <xf numFmtId="0" fontId="25" fillId="0" borderId="23" xfId="67" applyFont="1" applyBorder="1" applyAlignment="1">
      <alignment horizontal="center" vertical="center"/>
    </xf>
    <xf numFmtId="0" fontId="31" fillId="0" borderId="67" xfId="67" applyFont="1" applyBorder="1" applyAlignment="1">
      <alignment horizontal="left" vertical="center"/>
    </xf>
    <xf numFmtId="0" fontId="31" fillId="0" borderId="69" xfId="67" applyFont="1" applyBorder="1" applyAlignment="1">
      <alignment horizontal="center" vertical="center"/>
    </xf>
    <xf numFmtId="0" fontId="34" fillId="0" borderId="50" xfId="67" applyFont="1" applyBorder="1" applyAlignment="1">
      <alignment horizontal="center" vertical="center"/>
    </xf>
    <xf numFmtId="0" fontId="31" fillId="0" borderId="70" xfId="67" applyFont="1" applyBorder="1" applyAlignment="1">
      <alignment horizontal="center" vertical="center"/>
    </xf>
    <xf numFmtId="0" fontId="25" fillId="0" borderId="34" xfId="67" applyFont="1" applyBorder="1" applyAlignment="1">
      <alignment horizontal="center" vertical="center"/>
    </xf>
    <xf numFmtId="0" fontId="31" fillId="0" borderId="51" xfId="67" applyFont="1" applyBorder="1" applyAlignment="1">
      <alignment horizontal="left" vertical="center"/>
    </xf>
    <xf numFmtId="4" fontId="37" fillId="0" borderId="31" xfId="120" applyNumberFormat="1" applyFont="1" applyFill="1" applyBorder="1" applyAlignment="1">
      <alignment vertical="center"/>
    </xf>
    <xf numFmtId="0" fontId="36" fillId="0" borderId="62" xfId="120" applyFont="1" applyBorder="1" applyAlignment="1">
      <alignment horizontal="center" vertical="center"/>
    </xf>
    <xf numFmtId="0" fontId="36" fillId="0" borderId="63" xfId="120" applyFont="1" applyBorder="1" applyAlignment="1">
      <alignment horizontal="center" vertical="center"/>
    </xf>
    <xf numFmtId="0" fontId="37" fillId="0" borderId="63" xfId="120" applyFont="1" applyBorder="1" applyAlignment="1">
      <alignment horizontal="center" vertical="center"/>
    </xf>
    <xf numFmtId="0" fontId="36" fillId="0" borderId="35" xfId="120" applyFont="1" applyBorder="1" applyAlignment="1">
      <alignment horizontal="center" vertical="center"/>
    </xf>
    <xf numFmtId="4" fontId="31" fillId="59" borderId="16" xfId="120" applyNumberFormat="1" applyFont="1" applyFill="1" applyBorder="1" applyAlignment="1">
      <alignment vertical="center"/>
    </xf>
    <xf numFmtId="0" fontId="31" fillId="0" borderId="19" xfId="120" applyFont="1" applyBorder="1" applyAlignment="1">
      <alignment horizontal="center" vertical="center"/>
    </xf>
    <xf numFmtId="0" fontId="31" fillId="0" borderId="33" xfId="120" applyFont="1" applyBorder="1" applyAlignment="1">
      <alignment horizontal="left" vertical="center"/>
    </xf>
    <xf numFmtId="4" fontId="31" fillId="60" borderId="16" xfId="67" applyNumberFormat="1" applyFont="1" applyFill="1" applyBorder="1" applyAlignment="1">
      <alignment vertical="center"/>
    </xf>
    <xf numFmtId="4" fontId="37" fillId="0" borderId="16" xfId="120" applyNumberFormat="1" applyFont="1" applyFill="1" applyBorder="1" applyAlignment="1">
      <alignment vertical="center"/>
    </xf>
    <xf numFmtId="4" fontId="31" fillId="59" borderId="48" xfId="120" applyNumberFormat="1" applyFont="1" applyFill="1" applyBorder="1" applyAlignment="1">
      <alignment vertical="center"/>
    </xf>
    <xf numFmtId="0" fontId="31" fillId="0" borderId="65" xfId="120" applyFont="1" applyBorder="1" applyAlignment="1">
      <alignment horizontal="center" vertical="center"/>
    </xf>
    <xf numFmtId="0" fontId="34" fillId="0" borderId="124" xfId="120" applyFont="1" applyBorder="1" applyAlignment="1">
      <alignment horizontal="center" vertical="center"/>
    </xf>
    <xf numFmtId="0" fontId="9" fillId="0" borderId="124" xfId="120" applyBorder="1" applyAlignment="1">
      <alignment horizontal="center" vertical="center"/>
    </xf>
    <xf numFmtId="0" fontId="25" fillId="0" borderId="25" xfId="120" applyFont="1" applyBorder="1" applyAlignment="1">
      <alignment horizontal="center" vertical="center"/>
    </xf>
    <xf numFmtId="0" fontId="34" fillId="0" borderId="66" xfId="110" applyFont="1" applyBorder="1" applyAlignment="1">
      <alignment horizontal="left" vertical="center"/>
    </xf>
    <xf numFmtId="4" fontId="31" fillId="60" borderId="48" xfId="120" applyNumberFormat="1" applyFont="1" applyFill="1" applyBorder="1" applyAlignment="1">
      <alignment vertical="center"/>
    </xf>
    <xf numFmtId="4" fontId="31" fillId="59" borderId="42" xfId="120" applyNumberFormat="1" applyFont="1" applyFill="1" applyBorder="1" applyAlignment="1">
      <alignment vertical="center"/>
    </xf>
    <xf numFmtId="0" fontId="31" fillId="0" borderId="68" xfId="120" applyFont="1" applyBorder="1" applyAlignment="1">
      <alignment horizontal="center" vertical="center"/>
    </xf>
    <xf numFmtId="0" fontId="34" fillId="0" borderId="50" xfId="120" applyFont="1" applyBorder="1" applyAlignment="1">
      <alignment horizontal="center" vertical="center"/>
    </xf>
    <xf numFmtId="0" fontId="9" fillId="0" borderId="50" xfId="120" applyBorder="1" applyAlignment="1">
      <alignment horizontal="center" vertical="center"/>
    </xf>
    <xf numFmtId="0" fontId="25" fillId="0" borderId="80" xfId="120" applyFont="1" applyBorder="1" applyAlignment="1">
      <alignment horizontal="center" vertical="center"/>
    </xf>
    <xf numFmtId="0" fontId="34" fillId="0" borderId="51" xfId="110" applyFont="1" applyBorder="1" applyAlignment="1">
      <alignment horizontal="left" vertical="center"/>
    </xf>
    <xf numFmtId="4" fontId="31" fillId="60" borderId="42" xfId="120" applyNumberFormat="1" applyFont="1" applyFill="1" applyBorder="1" applyAlignment="1">
      <alignment vertical="center"/>
    </xf>
    <xf numFmtId="4" fontId="9" fillId="0" borderId="0" xfId="120" applyNumberFormat="1" applyAlignment="1">
      <alignment vertical="center"/>
    </xf>
    <xf numFmtId="166" fontId="37" fillId="0" borderId="16" xfId="120" applyNumberFormat="1" applyFont="1" applyFill="1" applyBorder="1" applyAlignment="1">
      <alignment vertical="center"/>
    </xf>
    <xf numFmtId="4" fontId="9" fillId="0" borderId="0" xfId="120" applyNumberFormat="1" applyFill="1" applyAlignment="1">
      <alignment vertical="center"/>
    </xf>
    <xf numFmtId="0" fontId="31" fillId="0" borderId="64" xfId="120" applyFont="1" applyBorder="1" applyAlignment="1">
      <alignment horizontal="center" vertical="center"/>
    </xf>
    <xf numFmtId="49" fontId="25" fillId="0" borderId="124" xfId="120" applyNumberFormat="1" applyFont="1" applyBorder="1" applyAlignment="1">
      <alignment horizontal="center" vertical="center"/>
    </xf>
    <xf numFmtId="0" fontId="34" fillId="0" borderId="124" xfId="120" applyFont="1" applyFill="1" applyBorder="1" applyAlignment="1">
      <alignment horizontal="center" vertical="center"/>
    </xf>
    <xf numFmtId="0" fontId="25" fillId="0" borderId="13" xfId="120" applyFont="1" applyFill="1" applyBorder="1" applyAlignment="1">
      <alignment horizontal="center" vertical="center"/>
    </xf>
    <xf numFmtId="166" fontId="34" fillId="60" borderId="38" xfId="120" applyNumberFormat="1" applyFont="1" applyFill="1" applyBorder="1" applyAlignment="1">
      <alignment vertical="center"/>
    </xf>
    <xf numFmtId="49" fontId="25" fillId="0" borderId="14" xfId="120" applyNumberFormat="1" applyFont="1" applyBorder="1" applyAlignment="1">
      <alignment horizontal="center" vertical="center"/>
    </xf>
    <xf numFmtId="0" fontId="34" fillId="0" borderId="14" xfId="120" applyFont="1" applyBorder="1" applyAlignment="1">
      <alignment horizontal="center" vertical="center"/>
    </xf>
    <xf numFmtId="0" fontId="34" fillId="0" borderId="25" xfId="120" applyFont="1" applyBorder="1" applyAlignment="1">
      <alignment horizontal="center" vertical="center"/>
    </xf>
    <xf numFmtId="166" fontId="34" fillId="60" borderId="48" xfId="120" applyNumberFormat="1" applyFont="1" applyFill="1" applyBorder="1" applyAlignment="1">
      <alignment vertical="center"/>
    </xf>
    <xf numFmtId="0" fontId="31" fillId="0" borderId="11" xfId="120" applyFont="1" applyBorder="1" applyAlignment="1">
      <alignment horizontal="center" vertical="center"/>
    </xf>
    <xf numFmtId="0" fontId="34" fillId="0" borderId="23" xfId="120" applyFont="1" applyBorder="1" applyAlignment="1">
      <alignment horizontal="center" vertical="center"/>
    </xf>
    <xf numFmtId="4" fontId="34" fillId="60" borderId="32" xfId="120" applyNumberFormat="1" applyFont="1" applyFill="1" applyBorder="1" applyAlignment="1">
      <alignment vertical="center"/>
    </xf>
    <xf numFmtId="4" fontId="68" fillId="0" borderId="0" xfId="120" applyNumberFormat="1" applyFont="1" applyFill="1" applyAlignment="1">
      <alignment vertical="center"/>
    </xf>
    <xf numFmtId="0" fontId="31" fillId="0" borderId="32" xfId="120" applyFont="1" applyBorder="1" applyAlignment="1">
      <alignment horizontal="left" vertical="center" wrapText="1"/>
    </xf>
    <xf numFmtId="0" fontId="31" fillId="0" borderId="69" xfId="120" applyFont="1" applyBorder="1" applyAlignment="1">
      <alignment horizontal="center" vertical="center"/>
    </xf>
    <xf numFmtId="49" fontId="25" fillId="0" borderId="70" xfId="120" applyNumberFormat="1" applyFont="1" applyBorder="1" applyAlignment="1">
      <alignment horizontal="center" vertical="center"/>
    </xf>
    <xf numFmtId="0" fontId="25" fillId="0" borderId="70" xfId="120" applyFont="1" applyFill="1" applyBorder="1" applyAlignment="1">
      <alignment horizontal="center" vertical="center"/>
    </xf>
    <xf numFmtId="4" fontId="31" fillId="60" borderId="60" xfId="120" applyNumberFormat="1" applyFont="1" applyFill="1" applyBorder="1" applyAlignment="1">
      <alignment vertical="center"/>
    </xf>
    <xf numFmtId="49" fontId="25" fillId="0" borderId="0" xfId="120" applyNumberFormat="1" applyFont="1" applyBorder="1" applyAlignment="1">
      <alignment horizontal="center" vertical="center"/>
    </xf>
    <xf numFmtId="0" fontId="31" fillId="0" borderId="0" xfId="120" applyFont="1" applyBorder="1" applyAlignment="1">
      <alignment horizontal="left" vertical="center"/>
    </xf>
    <xf numFmtId="49" fontId="31" fillId="0" borderId="64" xfId="120" applyNumberFormat="1" applyFont="1" applyFill="1" applyBorder="1" applyAlignment="1">
      <alignment horizontal="center" vertical="center"/>
    </xf>
    <xf numFmtId="0" fontId="25" fillId="0" borderId="58" xfId="120" applyFont="1" applyBorder="1" applyAlignment="1">
      <alignment horizontal="center" vertical="center"/>
    </xf>
    <xf numFmtId="0" fontId="34" fillId="0" borderId="24" xfId="120" applyFont="1" applyBorder="1" applyAlignment="1">
      <alignment horizontal="center" vertical="center"/>
    </xf>
    <xf numFmtId="0" fontId="34" fillId="0" borderId="52" xfId="120" applyFont="1" applyBorder="1" applyAlignment="1">
      <alignment horizontal="left" vertical="center"/>
    </xf>
    <xf numFmtId="4" fontId="34" fillId="60" borderId="38" xfId="120" applyNumberFormat="1" applyFont="1" applyFill="1" applyBorder="1" applyAlignment="1">
      <alignment vertical="center"/>
    </xf>
    <xf numFmtId="0" fontId="25" fillId="0" borderId="49" xfId="120" applyFont="1" applyBorder="1" applyAlignment="1">
      <alignment horizontal="center" vertical="center"/>
    </xf>
    <xf numFmtId="49" fontId="25" fillId="0" borderId="50" xfId="120" applyNumberFormat="1" applyFont="1" applyBorder="1" applyAlignment="1">
      <alignment horizontal="center" vertical="center"/>
    </xf>
    <xf numFmtId="0" fontId="34" fillId="0" borderId="34" xfId="120" applyFont="1" applyBorder="1" applyAlignment="1">
      <alignment horizontal="center" vertical="center"/>
    </xf>
    <xf numFmtId="0" fontId="34" fillId="0" borderId="51" xfId="120" applyFont="1" applyBorder="1" applyAlignment="1">
      <alignment horizontal="left" vertical="center"/>
    </xf>
    <xf numFmtId="4" fontId="34" fillId="60" borderId="42" xfId="120" applyNumberFormat="1" applyFont="1" applyFill="1" applyBorder="1" applyAlignment="1">
      <alignment vertical="center"/>
    </xf>
    <xf numFmtId="0" fontId="68" fillId="0" borderId="0" xfId="120" applyFont="1" applyAlignment="1">
      <alignment vertical="center"/>
    </xf>
    <xf numFmtId="0" fontId="36" fillId="0" borderId="28" xfId="120" applyFont="1" applyBorder="1" applyAlignment="1">
      <alignment horizontal="center" vertical="center"/>
    </xf>
    <xf numFmtId="0" fontId="37" fillId="0" borderId="28" xfId="120" applyFont="1" applyBorder="1" applyAlignment="1">
      <alignment horizontal="center" vertical="center"/>
    </xf>
    <xf numFmtId="0" fontId="36" fillId="0" borderId="33" xfId="120" applyFont="1" applyBorder="1" applyAlignment="1">
      <alignment horizontal="left" vertical="center"/>
    </xf>
    <xf numFmtId="4" fontId="36" fillId="0" borderId="16" xfId="120" applyNumberFormat="1" applyFont="1" applyFill="1" applyBorder="1" applyAlignment="1">
      <alignment vertical="center"/>
    </xf>
    <xf numFmtId="4" fontId="78" fillId="0" borderId="0" xfId="120" applyNumberFormat="1" applyFont="1" applyAlignment="1">
      <alignment vertical="center"/>
    </xf>
    <xf numFmtId="0" fontId="34" fillId="0" borderId="21" xfId="120" applyFont="1" applyBorder="1" applyAlignment="1">
      <alignment horizontal="center" vertical="center"/>
    </xf>
    <xf numFmtId="0" fontId="34" fillId="0" borderId="81" xfId="120" applyFont="1" applyBorder="1" applyAlignment="1">
      <alignment horizontal="left" vertical="center"/>
    </xf>
    <xf numFmtId="4" fontId="25" fillId="0" borderId="0" xfId="120" applyNumberFormat="1" applyFont="1" applyFill="1" applyAlignment="1">
      <alignment vertical="center"/>
    </xf>
    <xf numFmtId="4" fontId="25" fillId="0" borderId="0" xfId="120" applyNumberFormat="1" applyFont="1" applyFill="1" applyBorder="1" applyAlignment="1">
      <alignment vertical="center"/>
    </xf>
    <xf numFmtId="0" fontId="34" fillId="0" borderId="10" xfId="120" applyFont="1" applyBorder="1" applyAlignment="1">
      <alignment horizontal="center" vertical="center"/>
    </xf>
    <xf numFmtId="0" fontId="34" fillId="0" borderId="11" xfId="120" applyFont="1" applyBorder="1" applyAlignment="1">
      <alignment horizontal="center" vertical="center"/>
    </xf>
    <xf numFmtId="0" fontId="34" fillId="0" borderId="126" xfId="120" applyFont="1" applyBorder="1" applyAlignment="1">
      <alignment horizontal="left" vertical="center"/>
    </xf>
    <xf numFmtId="0" fontId="34" fillId="0" borderId="49" xfId="120" applyFont="1" applyBorder="1" applyAlignment="1">
      <alignment horizontal="center" vertical="center"/>
    </xf>
    <xf numFmtId="0" fontId="34" fillId="0" borderId="82" xfId="120" applyFont="1" applyBorder="1" applyAlignment="1">
      <alignment horizontal="left" vertical="center"/>
    </xf>
    <xf numFmtId="0" fontId="37" fillId="0" borderId="19" xfId="120" applyFont="1" applyBorder="1" applyAlignment="1">
      <alignment horizontal="center" vertical="center"/>
    </xf>
    <xf numFmtId="4" fontId="78" fillId="0" borderId="0" xfId="120" applyNumberFormat="1" applyFont="1" applyFill="1" applyAlignment="1">
      <alignment vertical="center"/>
    </xf>
    <xf numFmtId="49" fontId="25" fillId="0" borderId="38" xfId="120" applyNumberFormat="1" applyFont="1" applyFill="1" applyBorder="1" applyAlignment="1">
      <alignment horizontal="center" vertical="center"/>
    </xf>
    <xf numFmtId="0" fontId="31" fillId="0" borderId="124" xfId="120" applyFont="1" applyBorder="1" applyAlignment="1">
      <alignment horizontal="center" vertical="center"/>
    </xf>
    <xf numFmtId="0" fontId="31" fillId="0" borderId="53" xfId="120" applyFont="1" applyBorder="1" applyAlignment="1">
      <alignment horizontal="center" vertical="center"/>
    </xf>
    <xf numFmtId="0" fontId="31" fillId="0" borderId="24" xfId="120" applyFont="1" applyBorder="1" applyAlignment="1">
      <alignment horizontal="center" vertical="center"/>
    </xf>
    <xf numFmtId="0" fontId="34" fillId="0" borderId="78" xfId="120" applyFont="1" applyBorder="1" applyAlignment="1">
      <alignment horizontal="left" vertical="center"/>
    </xf>
    <xf numFmtId="4" fontId="31" fillId="60" borderId="38" xfId="120" applyNumberFormat="1" applyFont="1" applyFill="1" applyBorder="1" applyAlignment="1">
      <alignment vertical="center"/>
    </xf>
    <xf numFmtId="49" fontId="25" fillId="0" borderId="48" xfId="120" applyNumberFormat="1" applyFont="1" applyFill="1" applyBorder="1" applyAlignment="1">
      <alignment horizontal="center" vertical="center"/>
    </xf>
    <xf numFmtId="0" fontId="31" fillId="0" borderId="14" xfId="120" applyFont="1" applyBorder="1" applyAlignment="1">
      <alignment horizontal="center" vertical="center"/>
    </xf>
    <xf numFmtId="0" fontId="31" fillId="0" borderId="15" xfId="120" applyFont="1" applyBorder="1" applyAlignment="1">
      <alignment horizontal="center" vertical="center"/>
    </xf>
    <xf numFmtId="0" fontId="31" fillId="0" borderId="25" xfId="120" applyFont="1" applyBorder="1" applyAlignment="1">
      <alignment horizontal="center" vertical="center"/>
    </xf>
    <xf numFmtId="49" fontId="25" fillId="0" borderId="32" xfId="120" applyNumberFormat="1" applyFont="1" applyFill="1" applyBorder="1" applyAlignment="1">
      <alignment horizontal="center" vertical="center"/>
    </xf>
    <xf numFmtId="0" fontId="31" fillId="0" borderId="13" xfId="120" applyFont="1" applyBorder="1" applyAlignment="1">
      <alignment horizontal="center" vertical="center"/>
    </xf>
    <xf numFmtId="49" fontId="25" fillId="0" borderId="42" xfId="120" applyNumberFormat="1" applyFont="1" applyFill="1" applyBorder="1" applyAlignment="1">
      <alignment horizontal="center" vertical="center"/>
    </xf>
    <xf numFmtId="0" fontId="31" fillId="0" borderId="70" xfId="120" applyFont="1" applyBorder="1" applyAlignment="1">
      <alignment horizontal="center" vertical="center"/>
    </xf>
    <xf numFmtId="0" fontId="31" fillId="0" borderId="61" xfId="120" applyFont="1" applyBorder="1" applyAlignment="1">
      <alignment horizontal="center" vertical="center"/>
    </xf>
    <xf numFmtId="0" fontId="31" fillId="0" borderId="80" xfId="120" applyFont="1" applyBorder="1" applyAlignment="1">
      <alignment horizontal="center" vertical="center"/>
    </xf>
    <xf numFmtId="0" fontId="34" fillId="0" borderId="0" xfId="120" applyFont="1" applyBorder="1" applyAlignment="1">
      <alignment horizontal="left" vertical="center"/>
    </xf>
    <xf numFmtId="0" fontId="25" fillId="0" borderId="0" xfId="67" applyFont="1" applyAlignment="1">
      <alignment horizontal="center" vertical="center"/>
    </xf>
    <xf numFmtId="0" fontId="25" fillId="0" borderId="0" xfId="67" applyFont="1" applyAlignment="1">
      <alignment vertical="center"/>
    </xf>
    <xf numFmtId="0" fontId="28" fillId="0" borderId="0" xfId="67" applyFont="1" applyAlignment="1">
      <alignment horizontal="center" vertical="center"/>
    </xf>
    <xf numFmtId="0" fontId="61" fillId="0" borderId="0" xfId="125" applyFont="1"/>
    <xf numFmtId="4" fontId="28" fillId="0" borderId="0" xfId="120" applyNumberFormat="1" applyFont="1" applyAlignment="1">
      <alignment vertical="center"/>
    </xf>
    <xf numFmtId="4" fontId="123" fillId="0" borderId="0" xfId="120" applyNumberFormat="1" applyFont="1" applyFill="1" applyBorder="1" applyAlignment="1">
      <alignment vertical="center"/>
    </xf>
    <xf numFmtId="4" fontId="122" fillId="0" borderId="0" xfId="120" applyNumberFormat="1" applyFont="1" applyFill="1" applyBorder="1"/>
    <xf numFmtId="4" fontId="123" fillId="0" borderId="0" xfId="120" applyNumberFormat="1" applyFont="1" applyFill="1" applyBorder="1"/>
    <xf numFmtId="0" fontId="25" fillId="0" borderId="0" xfId="120" applyFont="1" applyAlignment="1">
      <alignment horizontal="center" vertical="center"/>
    </xf>
    <xf numFmtId="0" fontId="68" fillId="0" borderId="0" xfId="120" applyFont="1" applyFill="1" applyBorder="1" applyAlignment="1">
      <alignment vertical="center"/>
    </xf>
    <xf numFmtId="4" fontId="123" fillId="0" borderId="0" xfId="125" applyNumberFormat="1" applyFont="1"/>
    <xf numFmtId="4" fontId="9" fillId="0" borderId="0" xfId="120" applyNumberFormat="1" applyFill="1" applyBorder="1" applyAlignment="1">
      <alignment vertical="center"/>
    </xf>
    <xf numFmtId="0" fontId="124" fillId="0" borderId="0" xfId="120" applyFont="1" applyAlignment="1">
      <alignment horizontal="center" vertical="center"/>
    </xf>
    <xf numFmtId="0" fontId="83" fillId="0" borderId="0" xfId="120" applyFont="1" applyFill="1" applyBorder="1" applyAlignment="1">
      <alignment vertical="center"/>
    </xf>
    <xf numFmtId="4" fontId="122" fillId="0" borderId="0" xfId="120" applyNumberFormat="1" applyFont="1" applyAlignment="1">
      <alignment vertical="center"/>
    </xf>
    <xf numFmtId="4" fontId="9" fillId="0" borderId="0" xfId="67" applyNumberFormat="1" applyAlignment="1">
      <alignment vertical="center"/>
    </xf>
    <xf numFmtId="0" fontId="9" fillId="0" borderId="0" xfId="67" applyBorder="1"/>
    <xf numFmtId="0" fontId="25" fillId="0" borderId="0" xfId="0" applyFont="1" applyBorder="1" applyAlignment="1">
      <alignment horizontal="right"/>
    </xf>
    <xf numFmtId="0" fontId="9" fillId="0" borderId="0" xfId="67" applyBorder="1" applyAlignment="1">
      <alignment horizontal="right"/>
    </xf>
    <xf numFmtId="0" fontId="25" fillId="0" borderId="0" xfId="0" applyFont="1" applyFill="1" applyAlignment="1">
      <alignment horizontal="right"/>
    </xf>
    <xf numFmtId="0" fontId="9" fillId="0" borderId="0" xfId="67" applyFill="1" applyAlignment="1">
      <alignment horizontal="right"/>
    </xf>
    <xf numFmtId="0" fontId="25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9" fillId="0" borderId="0" xfId="67" applyFill="1" applyBorder="1" applyAlignment="1">
      <alignment horizontal="right"/>
    </xf>
    <xf numFmtId="4" fontId="28" fillId="60" borderId="16" xfId="59" applyNumberFormat="1" applyFont="1" applyFill="1" applyBorder="1" applyAlignment="1">
      <alignment horizontal="center" vertical="center" wrapText="1"/>
    </xf>
    <xf numFmtId="4" fontId="32" fillId="69" borderId="38" xfId="68" applyNumberFormat="1" applyFont="1" applyFill="1" applyBorder="1" applyAlignment="1">
      <alignment vertical="center" wrapText="1"/>
    </xf>
    <xf numFmtId="4" fontId="25" fillId="69" borderId="43" xfId="66" applyNumberFormat="1" applyFont="1" applyFill="1" applyBorder="1"/>
    <xf numFmtId="4" fontId="25" fillId="69" borderId="32" xfId="66" applyNumberFormat="1" applyFont="1" applyFill="1" applyBorder="1"/>
    <xf numFmtId="4" fontId="25" fillId="69" borderId="48" xfId="66" applyNumberFormat="1" applyFont="1" applyFill="1" applyBorder="1"/>
    <xf numFmtId="4" fontId="32" fillId="69" borderId="32" xfId="66" applyNumberFormat="1" applyFont="1" applyFill="1" applyBorder="1"/>
    <xf numFmtId="4" fontId="25" fillId="69" borderId="32" xfId="68" applyNumberFormat="1" applyFont="1" applyFill="1" applyBorder="1" applyAlignment="1">
      <alignment horizontal="right" vertical="top" wrapText="1"/>
    </xf>
    <xf numFmtId="4" fontId="25" fillId="69" borderId="42" xfId="68" applyNumberFormat="1" applyFont="1" applyFill="1" applyBorder="1" applyAlignment="1">
      <alignment horizontal="right" vertical="top" wrapText="1"/>
    </xf>
    <xf numFmtId="4" fontId="32" fillId="69" borderId="38" xfId="69" applyNumberFormat="1" applyFont="1" applyFill="1" applyBorder="1"/>
    <xf numFmtId="4" fontId="25" fillId="69" borderId="32" xfId="69" applyNumberFormat="1" applyFont="1" applyFill="1" applyBorder="1"/>
    <xf numFmtId="4" fontId="25" fillId="69" borderId="46" xfId="69" applyNumberFormat="1" applyFont="1" applyFill="1" applyBorder="1" applyAlignment="1">
      <alignment vertical="center" wrapText="1"/>
    </xf>
    <xf numFmtId="4" fontId="25" fillId="69" borderId="46" xfId="69" applyNumberFormat="1" applyFont="1" applyFill="1" applyBorder="1"/>
    <xf numFmtId="4" fontId="32" fillId="69" borderId="32" xfId="69" applyNumberFormat="1" applyFont="1" applyFill="1" applyBorder="1"/>
    <xf numFmtId="4" fontId="25" fillId="69" borderId="60" xfId="69" applyNumberFormat="1" applyFont="1" applyFill="1" applyBorder="1"/>
    <xf numFmtId="4" fontId="25" fillId="59" borderId="32" xfId="69" applyNumberFormat="1" applyFont="1" applyFill="1" applyBorder="1" applyAlignment="1">
      <alignment vertical="top"/>
    </xf>
    <xf numFmtId="0" fontId="25" fillId="0" borderId="67" xfId="66" applyFont="1" applyFill="1" applyBorder="1" applyAlignment="1">
      <alignment horizontal="center" vertical="top"/>
    </xf>
    <xf numFmtId="49" fontId="25" fillId="0" borderId="11" xfId="69" applyNumberFormat="1" applyFont="1" applyBorder="1" applyAlignment="1">
      <alignment horizontal="center" vertical="top"/>
    </xf>
    <xf numFmtId="0" fontId="25" fillId="0" borderId="13" xfId="69" applyFont="1" applyFill="1" applyBorder="1" applyAlignment="1">
      <alignment vertical="top"/>
    </xf>
    <xf numFmtId="4" fontId="32" fillId="69" borderId="64" xfId="69" applyNumberFormat="1" applyFont="1" applyFill="1" applyBorder="1"/>
    <xf numFmtId="4" fontId="25" fillId="69" borderId="55" xfId="69" applyNumberFormat="1" applyFont="1" applyFill="1" applyBorder="1"/>
    <xf numFmtId="4" fontId="25" fillId="69" borderId="55" xfId="69" applyNumberFormat="1" applyFont="1" applyFill="1" applyBorder="1" applyAlignment="1">
      <alignment vertical="center"/>
    </xf>
    <xf numFmtId="4" fontId="25" fillId="69" borderId="65" xfId="69" applyNumberFormat="1" applyFont="1" applyFill="1" applyBorder="1"/>
    <xf numFmtId="4" fontId="25" fillId="69" borderId="68" xfId="69" applyNumberFormat="1" applyFont="1" applyFill="1" applyBorder="1" applyAlignment="1">
      <alignment vertical="center"/>
    </xf>
    <xf numFmtId="4" fontId="32" fillId="69" borderId="38" xfId="68" applyNumberFormat="1" applyFont="1" applyFill="1" applyBorder="1"/>
    <xf numFmtId="4" fontId="25" fillId="69" borderId="42" xfId="68" applyNumberFormat="1" applyFont="1" applyFill="1" applyBorder="1"/>
    <xf numFmtId="4" fontId="32" fillId="69" borderId="48" xfId="0" applyNumberFormat="1" applyFont="1" applyFill="1" applyBorder="1" applyAlignment="1">
      <alignment vertical="center" wrapText="1"/>
    </xf>
    <xf numFmtId="4" fontId="25" fillId="69" borderId="46" xfId="0" applyNumberFormat="1" applyFont="1" applyFill="1" applyBorder="1" applyAlignment="1">
      <alignment vertical="center" wrapText="1"/>
    </xf>
    <xf numFmtId="4" fontId="25" fillId="69" borderId="32" xfId="0" applyNumberFormat="1" applyFont="1" applyFill="1" applyBorder="1" applyAlignment="1">
      <alignment vertical="center" wrapText="1"/>
    </xf>
    <xf numFmtId="4" fontId="25" fillId="69" borderId="32" xfId="68" applyNumberFormat="1" applyFont="1" applyFill="1" applyBorder="1" applyAlignment="1">
      <alignment horizontal="right" vertical="top"/>
    </xf>
    <xf numFmtId="4" fontId="25" fillId="69" borderId="60" xfId="68" applyNumberFormat="1" applyFont="1" applyFill="1" applyBorder="1" applyAlignment="1">
      <alignment horizontal="right" vertical="top"/>
    </xf>
    <xf numFmtId="4" fontId="32" fillId="69" borderId="16" xfId="68" applyNumberFormat="1" applyFont="1" applyFill="1" applyBorder="1" applyAlignment="1">
      <alignment vertical="center"/>
    </xf>
    <xf numFmtId="4" fontId="32" fillId="69" borderId="38" xfId="0" applyNumberFormat="1" applyFont="1" applyFill="1" applyBorder="1" applyAlignment="1">
      <alignment vertical="center" wrapText="1"/>
    </xf>
    <xf numFmtId="4" fontId="25" fillId="69" borderId="32" xfId="0" applyNumberFormat="1" applyFont="1" applyFill="1" applyBorder="1" applyAlignment="1">
      <alignment vertical="center"/>
    </xf>
    <xf numFmtId="4" fontId="25" fillId="69" borderId="32" xfId="0" applyNumberFormat="1" applyFont="1" applyFill="1" applyBorder="1"/>
    <xf numFmtId="4" fontId="25" fillId="69" borderId="42" xfId="68" applyNumberFormat="1" applyFont="1" applyFill="1" applyBorder="1" applyAlignment="1">
      <alignment horizontal="right" vertical="center" wrapText="1"/>
    </xf>
    <xf numFmtId="4" fontId="60" fillId="69" borderId="48" xfId="68" applyNumberFormat="1" applyFont="1" applyFill="1" applyBorder="1" applyAlignment="1">
      <alignment vertical="center" wrapText="1"/>
    </xf>
    <xf numFmtId="4" fontId="60" fillId="69" borderId="32" xfId="68" applyNumberFormat="1" applyFont="1" applyFill="1" applyBorder="1" applyAlignment="1">
      <alignment horizontal="right" vertical="center" wrapText="1"/>
    </xf>
    <xf numFmtId="4" fontId="59" fillId="69" borderId="32" xfId="68" applyNumberFormat="1" applyFont="1" applyFill="1" applyBorder="1" applyAlignment="1">
      <alignment horizontal="right" vertical="center" wrapText="1"/>
    </xf>
    <xf numFmtId="4" fontId="59" fillId="69" borderId="42" xfId="68" applyNumberFormat="1" applyFont="1" applyFill="1" applyBorder="1" applyAlignment="1">
      <alignment horizontal="right" vertical="center" wrapText="1"/>
    </xf>
    <xf numFmtId="4" fontId="60" fillId="69" borderId="38" xfId="68" applyNumberFormat="1" applyFont="1" applyFill="1" applyBorder="1" applyAlignment="1">
      <alignment horizontal="right" vertical="center" wrapText="1"/>
    </xf>
    <xf numFmtId="4" fontId="60" fillId="69" borderId="48" xfId="68" applyNumberFormat="1" applyFont="1" applyFill="1" applyBorder="1" applyAlignment="1">
      <alignment horizontal="right" vertical="center" wrapText="1"/>
    </xf>
    <xf numFmtId="4" fontId="59" fillId="69" borderId="48" xfId="68" applyNumberFormat="1" applyFont="1" applyFill="1" applyBorder="1" applyAlignment="1">
      <alignment horizontal="right" vertical="center" wrapText="1"/>
    </xf>
    <xf numFmtId="4" fontId="32" fillId="69" borderId="31" xfId="0" applyNumberFormat="1" applyFont="1" applyFill="1" applyBorder="1" applyAlignment="1">
      <alignment vertical="center"/>
    </xf>
    <xf numFmtId="4" fontId="61" fillId="69" borderId="32" xfId="122" applyNumberFormat="1" applyFont="1" applyFill="1" applyBorder="1" applyAlignment="1">
      <alignment vertical="center"/>
    </xf>
    <xf numFmtId="4" fontId="61" fillId="69" borderId="60" xfId="122" applyNumberFormat="1" applyFont="1" applyFill="1" applyBorder="1" applyAlignment="1">
      <alignment vertical="center"/>
    </xf>
    <xf numFmtId="4" fontId="32" fillId="69" borderId="32" xfId="0" applyNumberFormat="1" applyFont="1" applyFill="1" applyBorder="1" applyAlignment="1">
      <alignment vertical="center"/>
    </xf>
    <xf numFmtId="4" fontId="32" fillId="69" borderId="48" xfId="0" applyNumberFormat="1" applyFont="1" applyFill="1" applyBorder="1" applyAlignment="1">
      <alignment vertical="center"/>
    </xf>
    <xf numFmtId="4" fontId="32" fillId="69" borderId="60" xfId="0" applyNumberFormat="1" applyFont="1" applyFill="1" applyBorder="1" applyAlignment="1">
      <alignment vertical="center"/>
    </xf>
    <xf numFmtId="4" fontId="32" fillId="69" borderId="38" xfId="0" applyNumberFormat="1" applyFont="1" applyFill="1" applyBorder="1"/>
    <xf numFmtId="4" fontId="25" fillId="69" borderId="46" xfId="0" applyNumberFormat="1" applyFont="1" applyFill="1" applyBorder="1" applyAlignment="1">
      <alignment vertical="center"/>
    </xf>
    <xf numFmtId="4" fontId="25" fillId="69" borderId="48" xfId="0" applyNumberFormat="1" applyFont="1" applyFill="1" applyBorder="1"/>
    <xf numFmtId="4" fontId="25" fillId="69" borderId="43" xfId="0" applyNumberFormat="1" applyFont="1" applyFill="1" applyBorder="1"/>
    <xf numFmtId="4" fontId="25" fillId="69" borderId="92" xfId="0" applyNumberFormat="1" applyFont="1" applyFill="1" applyBorder="1"/>
    <xf numFmtId="4" fontId="25" fillId="69" borderId="150" xfId="0" applyNumberFormat="1" applyFont="1" applyFill="1" applyBorder="1"/>
    <xf numFmtId="4" fontId="25" fillId="69" borderId="38" xfId="68" applyNumberFormat="1" applyFont="1" applyFill="1" applyBorder="1" applyAlignment="1">
      <alignment vertical="center"/>
    </xf>
    <xf numFmtId="4" fontId="25" fillId="69" borderId="32" xfId="68" applyNumberFormat="1" applyFont="1" applyFill="1" applyBorder="1" applyAlignment="1">
      <alignment vertical="center" wrapText="1"/>
    </xf>
    <xf numFmtId="4" fontId="25" fillId="69" borderId="42" xfId="68" applyNumberFormat="1" applyFont="1" applyFill="1" applyBorder="1" applyAlignment="1">
      <alignment vertical="center" wrapText="1"/>
    </xf>
    <xf numFmtId="4" fontId="28" fillId="69" borderId="42" xfId="105" applyNumberFormat="1" applyFont="1" applyFill="1" applyBorder="1" applyAlignment="1">
      <alignment vertical="center" wrapText="1"/>
    </xf>
    <xf numFmtId="4" fontId="81" fillId="69" borderId="42" xfId="0" applyNumberFormat="1" applyFont="1" applyFill="1" applyBorder="1" applyAlignment="1">
      <alignment vertical="center" wrapText="1"/>
    </xf>
    <xf numFmtId="4" fontId="71" fillId="69" borderId="16" xfId="0" applyNumberFormat="1" applyFont="1" applyFill="1" applyBorder="1" applyAlignment="1">
      <alignment vertical="center" wrapText="1"/>
    </xf>
    <xf numFmtId="4" fontId="83" fillId="69" borderId="16" xfId="0" applyNumberFormat="1" applyFont="1" applyFill="1" applyBorder="1" applyAlignment="1">
      <alignment vertical="center" wrapText="1"/>
    </xf>
    <xf numFmtId="4" fontId="25" fillId="69" borderId="48" xfId="68" applyNumberFormat="1" applyFont="1" applyFill="1" applyBorder="1" applyAlignment="1">
      <alignment vertical="center" wrapText="1"/>
    </xf>
    <xf numFmtId="4" fontId="32" fillId="69" borderId="48" xfId="68" applyNumberFormat="1" applyFont="1" applyFill="1" applyBorder="1" applyAlignment="1">
      <alignment vertical="center" wrapText="1"/>
    </xf>
    <xf numFmtId="4" fontId="25" fillId="69" borderId="60" xfId="68" applyNumberFormat="1" applyFont="1" applyFill="1" applyBorder="1" applyAlignment="1">
      <alignment vertical="center" wrapText="1"/>
    </xf>
    <xf numFmtId="4" fontId="86" fillId="69" borderId="38" xfId="68" applyNumberFormat="1" applyFont="1" applyFill="1" applyBorder="1" applyAlignment="1">
      <alignment vertical="center" wrapText="1"/>
    </xf>
    <xf numFmtId="4" fontId="68" fillId="69" borderId="42" xfId="68" applyNumberFormat="1" applyFont="1" applyFill="1" applyBorder="1" applyAlignment="1">
      <alignment vertical="center" wrapText="1"/>
    </xf>
    <xf numFmtId="4" fontId="25" fillId="69" borderId="48" xfId="68" applyNumberFormat="1" applyFont="1" applyFill="1" applyBorder="1" applyAlignment="1">
      <alignment horizontal="right" vertical="center"/>
    </xf>
    <xf numFmtId="4" fontId="25" fillId="69" borderId="42" xfId="68" applyNumberFormat="1" applyFont="1" applyFill="1" applyBorder="1" applyAlignment="1">
      <alignment horizontal="right" vertical="center"/>
    </xf>
    <xf numFmtId="4" fontId="25" fillId="69" borderId="32" xfId="0" applyNumberFormat="1" applyFont="1" applyFill="1" applyBorder="1" applyAlignment="1">
      <alignment horizontal="right" vertical="center" wrapText="1"/>
    </xf>
    <xf numFmtId="4" fontId="25" fillId="69" borderId="48" xfId="0" applyNumberFormat="1" applyFont="1" applyFill="1" applyBorder="1" applyAlignment="1">
      <alignment horizontal="right" vertical="center" wrapText="1"/>
    </xf>
    <xf numFmtId="4" fontId="25" fillId="69" borderId="42" xfId="0" applyNumberFormat="1" applyFont="1" applyFill="1" applyBorder="1" applyAlignment="1">
      <alignment horizontal="right" vertical="center" wrapText="1"/>
    </xf>
    <xf numFmtId="4" fontId="28" fillId="69" borderId="60" xfId="0" applyNumberFormat="1" applyFont="1" applyFill="1" applyBorder="1" applyAlignment="1">
      <alignment horizontal="right" vertical="center" wrapText="1"/>
    </xf>
    <xf numFmtId="4" fontId="32" fillId="69" borderId="43" xfId="0" applyNumberFormat="1" applyFont="1" applyFill="1" applyBorder="1" applyAlignment="1">
      <alignment vertical="center" wrapText="1"/>
    </xf>
    <xf numFmtId="4" fontId="32" fillId="69" borderId="46" xfId="69" applyNumberFormat="1" applyFont="1" applyFill="1" applyBorder="1" applyAlignment="1">
      <alignment vertical="center"/>
    </xf>
    <xf numFmtId="4" fontId="25" fillId="69" borderId="32" xfId="69" applyNumberFormat="1" applyFont="1" applyFill="1" applyBorder="1" applyAlignment="1">
      <alignment vertical="center"/>
    </xf>
    <xf numFmtId="4" fontId="25" fillId="69" borderId="60" xfId="69" applyNumberFormat="1" applyFont="1" applyFill="1" applyBorder="1" applyAlignment="1">
      <alignment vertical="center"/>
    </xf>
    <xf numFmtId="4" fontId="78" fillId="69" borderId="31" xfId="0" applyNumberFormat="1" applyFont="1" applyFill="1" applyBorder="1" applyAlignment="1">
      <alignment vertical="center" wrapText="1"/>
    </xf>
    <xf numFmtId="4" fontId="25" fillId="69" borderId="32" xfId="68" applyNumberFormat="1" applyFont="1" applyFill="1" applyBorder="1" applyAlignment="1">
      <alignment horizontal="right" vertical="center" wrapText="1"/>
    </xf>
    <xf numFmtId="4" fontId="25" fillId="69" borderId="48" xfId="68" applyNumberFormat="1" applyFont="1" applyFill="1" applyBorder="1" applyAlignment="1">
      <alignment horizontal="right" vertical="center" wrapText="1"/>
    </xf>
    <xf numFmtId="4" fontId="78" fillId="69" borderId="43" xfId="0" applyNumberFormat="1" applyFont="1" applyFill="1" applyBorder="1" applyAlignment="1">
      <alignment vertical="center" wrapText="1"/>
    </xf>
    <xf numFmtId="4" fontId="25" fillId="69" borderId="32" xfId="66" applyNumberFormat="1" applyFont="1" applyFill="1" applyBorder="1" applyAlignment="1">
      <alignment vertical="center"/>
    </xf>
    <xf numFmtId="4" fontId="78" fillId="69" borderId="43" xfId="69" applyNumberFormat="1" applyFont="1" applyFill="1" applyBorder="1" applyAlignment="1">
      <alignment vertical="center"/>
    </xf>
    <xf numFmtId="4" fontId="106" fillId="69" borderId="46" xfId="69" applyNumberFormat="1" applyFont="1" applyFill="1" applyBorder="1" applyAlignment="1">
      <alignment vertical="center"/>
    </xf>
    <xf numFmtId="4" fontId="25" fillId="69" borderId="46" xfId="69" applyNumberFormat="1" applyFont="1" applyFill="1" applyBorder="1" applyAlignment="1">
      <alignment vertical="center"/>
    </xf>
    <xf numFmtId="4" fontId="106" fillId="69" borderId="32" xfId="69" applyNumberFormat="1" applyFont="1" applyFill="1" applyBorder="1" applyAlignment="1">
      <alignment vertical="center"/>
    </xf>
    <xf numFmtId="4" fontId="25" fillId="69" borderId="43" xfId="69" applyNumberFormat="1" applyFont="1" applyFill="1" applyBorder="1" applyAlignment="1">
      <alignment vertical="center"/>
    </xf>
    <xf numFmtId="4" fontId="25" fillId="69" borderId="46" xfId="68" applyNumberFormat="1" applyFont="1" applyFill="1" applyBorder="1" applyAlignment="1">
      <alignment horizontal="right" vertical="center" wrapText="1"/>
    </xf>
    <xf numFmtId="4" fontId="32" fillId="69" borderId="78" xfId="0" applyNumberFormat="1" applyFont="1" applyFill="1" applyBorder="1" applyAlignment="1">
      <alignment vertical="center"/>
    </xf>
    <xf numFmtId="4" fontId="25" fillId="69" borderId="155" xfId="68" applyNumberFormat="1" applyFont="1" applyFill="1" applyBorder="1" applyAlignment="1">
      <alignment horizontal="right" vertical="center" wrapText="1"/>
    </xf>
    <xf numFmtId="4" fontId="25" fillId="69" borderId="82" xfId="68" applyNumberFormat="1" applyFont="1" applyFill="1" applyBorder="1" applyAlignment="1">
      <alignment horizontal="right" vertical="center" wrapText="1"/>
    </xf>
    <xf numFmtId="4" fontId="60" fillId="69" borderId="38" xfId="0" applyNumberFormat="1" applyFont="1" applyFill="1" applyBorder="1" applyAlignment="1">
      <alignment vertical="center" wrapText="1"/>
    </xf>
    <xf numFmtId="4" fontId="60" fillId="69" borderId="48" xfId="0" applyNumberFormat="1" applyFont="1" applyFill="1" applyBorder="1" applyAlignment="1">
      <alignment vertical="center" wrapText="1"/>
    </xf>
    <xf numFmtId="4" fontId="59" fillId="69" borderId="48" xfId="0" applyNumberFormat="1" applyFont="1" applyFill="1" applyBorder="1" applyAlignment="1">
      <alignment vertical="center" wrapText="1"/>
    </xf>
    <xf numFmtId="4" fontId="60" fillId="69" borderId="32" xfId="0" applyNumberFormat="1" applyFont="1" applyFill="1" applyBorder="1" applyAlignment="1">
      <alignment vertical="center" wrapText="1"/>
    </xf>
    <xf numFmtId="4" fontId="59" fillId="69" borderId="42" xfId="0" applyNumberFormat="1" applyFont="1" applyFill="1" applyBorder="1" applyAlignment="1">
      <alignment vertical="center" wrapText="1"/>
    </xf>
    <xf numFmtId="4" fontId="25" fillId="69" borderId="42" xfId="0" applyNumberFormat="1" applyFont="1" applyFill="1" applyBorder="1" applyAlignment="1">
      <alignment vertical="center" wrapText="1"/>
    </xf>
    <xf numFmtId="4" fontId="25" fillId="69" borderId="48" xfId="0" applyNumberFormat="1" applyFont="1" applyFill="1" applyBorder="1" applyAlignment="1">
      <alignment vertical="center"/>
    </xf>
    <xf numFmtId="4" fontId="25" fillId="69" borderId="42" xfId="0" applyNumberFormat="1" applyFont="1" applyFill="1" applyBorder="1" applyAlignment="1">
      <alignment vertical="center"/>
    </xf>
    <xf numFmtId="166" fontId="25" fillId="69" borderId="38" xfId="0" applyNumberFormat="1" applyFont="1" applyFill="1" applyBorder="1"/>
    <xf numFmtId="166" fontId="25" fillId="69" borderId="32" xfId="0" applyNumberFormat="1" applyFont="1" applyFill="1" applyBorder="1"/>
    <xf numFmtId="166" fontId="25" fillId="69" borderId="42" xfId="0" applyNumberFormat="1" applyFont="1" applyFill="1" applyBorder="1"/>
    <xf numFmtId="4" fontId="125" fillId="0" borderId="34" xfId="0" applyNumberFormat="1" applyFont="1" applyFill="1" applyBorder="1" applyAlignment="1">
      <alignment horizontal="center" vertical="center" wrapText="1"/>
    </xf>
    <xf numFmtId="4" fontId="25" fillId="69" borderId="126" xfId="0" applyNumberFormat="1" applyFont="1" applyFill="1" applyBorder="1" applyAlignment="1">
      <alignment vertical="center"/>
    </xf>
    <xf numFmtId="4" fontId="32" fillId="69" borderId="126" xfId="0" applyNumberFormat="1" applyFont="1" applyFill="1" applyBorder="1" applyAlignment="1">
      <alignment vertical="center"/>
    </xf>
    <xf numFmtId="4" fontId="25" fillId="69" borderId="155" xfId="0" applyNumberFormat="1" applyFont="1" applyFill="1" applyBorder="1" applyAlignment="1">
      <alignment vertical="center"/>
    </xf>
    <xf numFmtId="4" fontId="32" fillId="69" borderId="81" xfId="0" applyNumberFormat="1" applyFont="1" applyFill="1" applyBorder="1" applyAlignment="1">
      <alignment vertical="center"/>
    </xf>
    <xf numFmtId="4" fontId="78" fillId="69" borderId="126" xfId="0" applyNumberFormat="1" applyFont="1" applyFill="1" applyBorder="1" applyAlignment="1">
      <alignment vertical="center"/>
    </xf>
    <xf numFmtId="4" fontId="25" fillId="69" borderId="82" xfId="0" applyNumberFormat="1" applyFont="1" applyFill="1" applyBorder="1" applyAlignment="1">
      <alignment vertical="center"/>
    </xf>
    <xf numFmtId="4" fontId="32" fillId="69" borderId="38" xfId="0" applyNumberFormat="1" applyFont="1" applyFill="1" applyBorder="1" applyAlignment="1">
      <alignment vertical="center"/>
    </xf>
    <xf numFmtId="4" fontId="25" fillId="69" borderId="60" xfId="0" applyNumberFormat="1" applyFont="1" applyFill="1" applyBorder="1" applyAlignment="1">
      <alignment vertical="center"/>
    </xf>
    <xf numFmtId="4" fontId="60" fillId="69" borderId="42" xfId="68" applyNumberFormat="1" applyFont="1" applyFill="1" applyBorder="1" applyAlignment="1">
      <alignment horizontal="right" vertical="center" wrapText="1"/>
    </xf>
    <xf numFmtId="4" fontId="32" fillId="69" borderId="64" xfId="0" applyNumberFormat="1" applyFont="1" applyFill="1" applyBorder="1" applyAlignment="1">
      <alignment vertical="center" wrapText="1"/>
    </xf>
    <xf numFmtId="4" fontId="25" fillId="69" borderId="68" xfId="0" applyNumberFormat="1" applyFont="1" applyFill="1" applyBorder="1" applyAlignment="1">
      <alignment vertical="center" wrapText="1"/>
    </xf>
    <xf numFmtId="4" fontId="25" fillId="69" borderId="55" xfId="0" applyNumberFormat="1" applyFont="1" applyFill="1" applyBorder="1" applyAlignment="1">
      <alignment vertical="center" wrapText="1"/>
    </xf>
    <xf numFmtId="4" fontId="60" fillId="69" borderId="55" xfId="0" applyNumberFormat="1" applyFont="1" applyFill="1" applyBorder="1" applyAlignment="1">
      <alignment vertical="center" wrapText="1"/>
    </xf>
    <xf numFmtId="4" fontId="60" fillId="69" borderId="65" xfId="0" applyNumberFormat="1" applyFont="1" applyFill="1" applyBorder="1" applyAlignment="1">
      <alignment vertical="center" wrapText="1"/>
    </xf>
    <xf numFmtId="4" fontId="60" fillId="69" borderId="68" xfId="0" applyNumberFormat="1" applyFont="1" applyFill="1" applyBorder="1" applyAlignment="1">
      <alignment vertical="center" wrapText="1"/>
    </xf>
    <xf numFmtId="4" fontId="32" fillId="69" borderId="90" xfId="68" applyNumberFormat="1" applyFont="1" applyFill="1" applyBorder="1" applyAlignment="1">
      <alignment vertical="center"/>
    </xf>
    <xf numFmtId="4" fontId="25" fillId="69" borderId="92" xfId="0" applyNumberFormat="1" applyFont="1" applyFill="1" applyBorder="1" applyAlignment="1">
      <alignment vertical="center"/>
    </xf>
    <xf numFmtId="0" fontId="25" fillId="69" borderId="43" xfId="0" applyFont="1" applyFill="1" applyBorder="1" applyAlignment="1">
      <alignment vertical="center"/>
    </xf>
    <xf numFmtId="4" fontId="32" fillId="69" borderId="32" xfId="68" applyNumberFormat="1" applyFont="1" applyFill="1" applyBorder="1" applyAlignment="1">
      <alignment vertical="center"/>
    </xf>
    <xf numFmtId="4" fontId="32" fillId="69" borderId="95" xfId="68" applyNumberFormat="1" applyFont="1" applyFill="1" applyBorder="1" applyAlignment="1">
      <alignment vertical="center"/>
    </xf>
    <xf numFmtId="4" fontId="25" fillId="69" borderId="104" xfId="0" applyNumberFormat="1" applyFont="1" applyFill="1" applyBorder="1" applyAlignment="1">
      <alignment vertical="center"/>
    </xf>
    <xf numFmtId="4" fontId="25" fillId="69" borderId="38" xfId="0" applyNumberFormat="1" applyFont="1" applyFill="1" applyBorder="1" applyAlignment="1">
      <alignment vertical="center" wrapText="1"/>
    </xf>
    <xf numFmtId="4" fontId="25" fillId="69" borderId="60" xfId="0" applyNumberFormat="1" applyFont="1" applyFill="1" applyBorder="1" applyAlignment="1">
      <alignment vertical="center" wrapText="1"/>
    </xf>
    <xf numFmtId="4" fontId="32" fillId="69" borderId="43" xfId="0" applyNumberFormat="1" applyFont="1" applyFill="1" applyBorder="1" applyAlignment="1">
      <alignment vertical="center"/>
    </xf>
    <xf numFmtId="4" fontId="25" fillId="69" borderId="43" xfId="0" applyNumberFormat="1" applyFont="1" applyFill="1" applyBorder="1" applyAlignment="1">
      <alignment vertical="center"/>
    </xf>
    <xf numFmtId="4" fontId="25" fillId="69" borderId="38" xfId="66" applyNumberFormat="1" applyFont="1" applyFill="1" applyBorder="1" applyAlignment="1">
      <alignment vertical="center" wrapText="1"/>
    </xf>
    <xf numFmtId="4" fontId="25" fillId="69" borderId="32" xfId="66" applyNumberFormat="1" applyFont="1" applyFill="1" applyBorder="1" applyAlignment="1">
      <alignment vertical="center" wrapText="1"/>
    </xf>
    <xf numFmtId="4" fontId="25" fillId="69" borderId="42" xfId="66" applyNumberFormat="1" applyFont="1" applyFill="1" applyBorder="1" applyAlignment="1">
      <alignment vertical="center" wrapText="1"/>
    </xf>
    <xf numFmtId="4" fontId="32" fillId="69" borderId="55" xfId="69" applyNumberFormat="1" applyFont="1" applyFill="1" applyBorder="1"/>
    <xf numFmtId="4" fontId="32" fillId="69" borderId="65" xfId="0" applyNumberFormat="1" applyFont="1" applyFill="1" applyBorder="1" applyAlignment="1">
      <alignment vertical="center" wrapText="1"/>
    </xf>
    <xf numFmtId="4" fontId="25" fillId="69" borderId="68" xfId="0" applyNumberFormat="1" applyFont="1" applyFill="1" applyBorder="1" applyAlignment="1">
      <alignment horizontal="right" vertical="center"/>
    </xf>
    <xf numFmtId="4" fontId="32" fillId="69" borderId="48" xfId="69" applyNumberFormat="1" applyFont="1" applyFill="1" applyBorder="1"/>
    <xf numFmtId="4" fontId="25" fillId="69" borderId="48" xfId="69" applyNumberFormat="1" applyFont="1" applyFill="1" applyBorder="1" applyAlignment="1">
      <alignment vertical="center"/>
    </xf>
    <xf numFmtId="4" fontId="61" fillId="69" borderId="43" xfId="109" applyNumberFormat="1" applyFont="1" applyFill="1" applyBorder="1"/>
    <xf numFmtId="4" fontId="61" fillId="69" borderId="32" xfId="109" applyNumberFormat="1" applyFont="1" applyFill="1" applyBorder="1"/>
    <xf numFmtId="4" fontId="32" fillId="69" borderId="48" xfId="69" applyNumberFormat="1" applyFont="1" applyFill="1" applyBorder="1" applyAlignment="1">
      <alignment vertical="center"/>
    </xf>
    <xf numFmtId="4" fontId="25" fillId="69" borderId="42" xfId="69" applyNumberFormat="1" applyFont="1" applyFill="1" applyBorder="1" applyAlignment="1">
      <alignment vertical="center"/>
    </xf>
    <xf numFmtId="0" fontId="28" fillId="0" borderId="0" xfId="68" applyFont="1" applyFill="1" applyAlignment="1">
      <alignment horizontal="right"/>
    </xf>
    <xf numFmtId="4" fontId="32" fillId="69" borderId="24" xfId="117" applyNumberFormat="1" applyFont="1" applyFill="1" applyBorder="1"/>
    <xf numFmtId="4" fontId="25" fillId="69" borderId="48" xfId="113" applyNumberFormat="1" applyFont="1" applyFill="1" applyBorder="1" applyAlignment="1">
      <alignment horizontal="right"/>
    </xf>
    <xf numFmtId="4" fontId="25" fillId="69" borderId="32" xfId="113" applyNumberFormat="1" applyFont="1" applyFill="1" applyBorder="1" applyAlignment="1">
      <alignment horizontal="right"/>
    </xf>
    <xf numFmtId="4" fontId="32" fillId="69" borderId="25" xfId="117" applyNumberFormat="1" applyFont="1" applyFill="1" applyBorder="1" applyAlignment="1">
      <alignment vertical="center"/>
    </xf>
    <xf numFmtId="4" fontId="25" fillId="69" borderId="60" xfId="113" applyNumberFormat="1" applyFont="1" applyFill="1" applyBorder="1" applyAlignment="1">
      <alignment horizontal="right"/>
    </xf>
    <xf numFmtId="4" fontId="25" fillId="69" borderId="60" xfId="113" applyNumberFormat="1" applyFont="1" applyFill="1" applyBorder="1" applyAlignment="1">
      <alignment horizontal="right" vertical="center"/>
    </xf>
    <xf numFmtId="4" fontId="60" fillId="69" borderId="19" xfId="66" applyNumberFormat="1" applyFont="1" applyFill="1" applyBorder="1" applyAlignment="1">
      <alignment vertical="center"/>
    </xf>
    <xf numFmtId="4" fontId="32" fillId="69" borderId="38" xfId="0" applyNumberFormat="1" applyFont="1" applyFill="1" applyBorder="1" applyAlignment="1"/>
    <xf numFmtId="4" fontId="32" fillId="69" borderId="78" xfId="69" applyNumberFormat="1" applyFont="1" applyFill="1" applyBorder="1" applyAlignment="1">
      <alignment vertical="center"/>
    </xf>
    <xf numFmtId="4" fontId="25" fillId="69" borderId="126" xfId="69" applyNumberFormat="1" applyFont="1" applyFill="1" applyBorder="1" applyAlignment="1">
      <alignment vertical="center"/>
    </xf>
    <xf numFmtId="4" fontId="25" fillId="69" borderId="81" xfId="69" applyNumberFormat="1" applyFont="1" applyFill="1" applyBorder="1" applyAlignment="1">
      <alignment vertical="center"/>
    </xf>
    <xf numFmtId="4" fontId="25" fillId="69" borderId="126" xfId="66" applyNumberFormat="1" applyFont="1" applyFill="1" applyBorder="1" applyAlignment="1">
      <alignment vertical="center" wrapText="1"/>
    </xf>
    <xf numFmtId="4" fontId="32" fillId="69" borderId="81" xfId="69" applyNumberFormat="1" applyFont="1" applyFill="1" applyBorder="1" applyAlignment="1">
      <alignment vertical="center"/>
    </xf>
    <xf numFmtId="4" fontId="25" fillId="69" borderId="81" xfId="66" applyNumberFormat="1" applyFont="1" applyFill="1" applyBorder="1" applyAlignment="1">
      <alignment vertical="center"/>
    </xf>
    <xf numFmtId="4" fontId="25" fillId="69" borderId="126" xfId="66" applyNumberFormat="1" applyFont="1" applyFill="1" applyBorder="1" applyAlignment="1">
      <alignment vertical="center"/>
    </xf>
    <xf numFmtId="4" fontId="32" fillId="69" borderId="32" xfId="69" applyNumberFormat="1" applyFont="1" applyFill="1" applyBorder="1" applyAlignment="1">
      <alignment vertical="center"/>
    </xf>
    <xf numFmtId="4" fontId="25" fillId="69" borderId="48" xfId="0" applyNumberFormat="1" applyFont="1" applyFill="1" applyBorder="1" applyAlignment="1">
      <alignment vertical="center" wrapText="1"/>
    </xf>
    <xf numFmtId="4" fontId="32" fillId="69" borderId="38" xfId="69" applyNumberFormat="1" applyFont="1" applyFill="1" applyBorder="1" applyAlignment="1">
      <alignment vertical="center"/>
    </xf>
    <xf numFmtId="4" fontId="25" fillId="69" borderId="16" xfId="0" applyNumberFormat="1" applyFont="1" applyFill="1" applyBorder="1" applyAlignment="1">
      <alignment vertical="center" wrapText="1"/>
    </xf>
    <xf numFmtId="4" fontId="25" fillId="69" borderId="81" xfId="0" applyNumberFormat="1" applyFont="1" applyFill="1" applyBorder="1"/>
    <xf numFmtId="4" fontId="25" fillId="69" borderId="82" xfId="0" applyNumberFormat="1" applyFont="1" applyFill="1" applyBorder="1"/>
    <xf numFmtId="4" fontId="32" fillId="69" borderId="32" xfId="68" applyNumberFormat="1" applyFont="1" applyFill="1" applyBorder="1"/>
    <xf numFmtId="4" fontId="32" fillId="69" borderId="32" xfId="0" applyNumberFormat="1" applyFont="1" applyFill="1" applyBorder="1"/>
    <xf numFmtId="4" fontId="32" fillId="69" borderId="64" xfId="68" applyNumberFormat="1" applyFont="1" applyFill="1" applyBorder="1" applyAlignment="1">
      <alignment vertical="center"/>
    </xf>
    <xf numFmtId="4" fontId="25" fillId="69" borderId="55" xfId="68" applyNumberFormat="1" applyFont="1" applyFill="1" applyBorder="1" applyAlignment="1">
      <alignment vertical="center"/>
    </xf>
    <xf numFmtId="4" fontId="32" fillId="69" borderId="48" xfId="0" applyNumberFormat="1" applyFont="1" applyFill="1" applyBorder="1"/>
    <xf numFmtId="4" fontId="25" fillId="69" borderId="46" xfId="0" applyNumberFormat="1" applyFont="1" applyFill="1" applyBorder="1"/>
    <xf numFmtId="49" fontId="25" fillId="0" borderId="70" xfId="0" applyNumberFormat="1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4" fontId="32" fillId="69" borderId="16" xfId="68" applyNumberFormat="1" applyFont="1" applyFill="1" applyBorder="1" applyAlignment="1">
      <alignment vertical="center" wrapText="1"/>
    </xf>
    <xf numFmtId="4" fontId="32" fillId="69" borderId="47" xfId="68" applyNumberFormat="1" applyFont="1" applyFill="1" applyBorder="1"/>
    <xf numFmtId="4" fontId="25" fillId="69" borderId="59" xfId="0" applyNumberFormat="1" applyFont="1" applyFill="1" applyBorder="1"/>
    <xf numFmtId="4" fontId="32" fillId="69" borderId="59" xfId="68" applyNumberFormat="1" applyFont="1" applyFill="1" applyBorder="1"/>
    <xf numFmtId="4" fontId="32" fillId="69" borderId="43" xfId="68" applyNumberFormat="1" applyFont="1" applyFill="1" applyBorder="1" applyAlignment="1">
      <alignment vertical="center" wrapText="1"/>
    </xf>
    <xf numFmtId="4" fontId="32" fillId="69" borderId="48" xfId="124" applyNumberFormat="1" applyFont="1" applyFill="1" applyBorder="1" applyAlignment="1">
      <alignment vertical="center" wrapText="1"/>
    </xf>
    <xf numFmtId="4" fontId="25" fillId="69" borderId="32" xfId="124" applyNumberFormat="1" applyFont="1" applyFill="1" applyBorder="1" applyAlignment="1">
      <alignment vertical="center" wrapText="1"/>
    </xf>
    <xf numFmtId="4" fontId="32" fillId="69" borderId="32" xfId="124" applyNumberFormat="1" applyFont="1" applyFill="1" applyBorder="1" applyAlignment="1">
      <alignment vertical="center" wrapText="1"/>
    </xf>
    <xf numFmtId="4" fontId="25" fillId="69" borderId="32" xfId="124" applyNumberFormat="1" applyFont="1" applyFill="1" applyBorder="1" applyAlignment="1">
      <alignment horizontal="right" vertical="center" wrapText="1"/>
    </xf>
    <xf numFmtId="4" fontId="25" fillId="69" borderId="42" xfId="124" applyNumberFormat="1" applyFont="1" applyFill="1" applyBorder="1" applyAlignment="1">
      <alignment vertical="center" wrapText="1"/>
    </xf>
    <xf numFmtId="4" fontId="32" fillId="69" borderId="55" xfId="68" applyNumberFormat="1" applyFont="1" applyFill="1" applyBorder="1"/>
    <xf numFmtId="4" fontId="25" fillId="69" borderId="68" xfId="68" applyNumberFormat="1" applyFont="1" applyFill="1" applyBorder="1"/>
    <xf numFmtId="4" fontId="25" fillId="69" borderId="38" xfId="68" applyNumberFormat="1" applyFont="1" applyFill="1" applyBorder="1" applyAlignment="1">
      <alignment horizontal="right"/>
    </xf>
    <xf numFmtId="4" fontId="25" fillId="69" borderId="32" xfId="68" applyNumberFormat="1" applyFont="1" applyFill="1" applyBorder="1" applyAlignment="1">
      <alignment horizontal="right"/>
    </xf>
    <xf numFmtId="4" fontId="25" fillId="69" borderId="48" xfId="68" applyNumberFormat="1" applyFont="1" applyFill="1" applyBorder="1" applyAlignment="1">
      <alignment horizontal="right"/>
    </xf>
    <xf numFmtId="4" fontId="25" fillId="69" borderId="42" xfId="0" applyNumberFormat="1" applyFont="1" applyFill="1" applyBorder="1"/>
    <xf numFmtId="4" fontId="60" fillId="69" borderId="38" xfId="105" applyNumberFormat="1" applyFont="1" applyFill="1" applyBorder="1" applyAlignment="1">
      <alignment vertical="center" wrapText="1"/>
    </xf>
    <xf numFmtId="4" fontId="59" fillId="69" borderId="32" xfId="0" applyNumberFormat="1" applyFont="1" applyFill="1" applyBorder="1" applyAlignment="1">
      <alignment vertical="center" wrapText="1"/>
    </xf>
    <xf numFmtId="4" fontId="39" fillId="69" borderId="32" xfId="0" applyNumberFormat="1" applyFont="1" applyFill="1" applyBorder="1" applyAlignment="1">
      <alignment vertical="center" wrapText="1"/>
    </xf>
    <xf numFmtId="4" fontId="60" fillId="69" borderId="46" xfId="0" applyNumberFormat="1" applyFont="1" applyFill="1" applyBorder="1" applyAlignment="1">
      <alignment vertical="center" wrapText="1"/>
    </xf>
    <xf numFmtId="4" fontId="39" fillId="69" borderId="48" xfId="0" applyNumberFormat="1" applyFont="1" applyFill="1" applyBorder="1" applyAlignment="1">
      <alignment vertical="center" wrapText="1"/>
    </xf>
    <xf numFmtId="4" fontId="60" fillId="69" borderId="48" xfId="0" applyNumberFormat="1" applyFont="1" applyFill="1" applyBorder="1" applyAlignment="1">
      <alignment vertical="center"/>
    </xf>
    <xf numFmtId="4" fontId="59" fillId="69" borderId="32" xfId="0" applyNumberFormat="1" applyFont="1" applyFill="1" applyBorder="1" applyAlignment="1">
      <alignment vertical="center"/>
    </xf>
    <xf numFmtId="0" fontId="29" fillId="0" borderId="26" xfId="68" applyFont="1" applyFill="1" applyBorder="1" applyAlignment="1">
      <alignment horizontal="center" vertical="center" wrapText="1"/>
    </xf>
    <xf numFmtId="4" fontId="32" fillId="69" borderId="38" xfId="68" applyNumberFormat="1" applyFont="1" applyFill="1" applyBorder="1" applyAlignment="1">
      <alignment vertical="top"/>
    </xf>
    <xf numFmtId="165" fontId="25" fillId="69" borderId="32" xfId="68" applyNumberFormat="1" applyFont="1" applyFill="1" applyBorder="1" applyAlignment="1">
      <alignment horizontal="right" vertical="top" wrapText="1"/>
    </xf>
    <xf numFmtId="165" fontId="25" fillId="69" borderId="42" xfId="68" applyNumberFormat="1" applyFont="1" applyFill="1" applyBorder="1" applyAlignment="1">
      <alignment horizontal="right" vertical="top" wrapText="1"/>
    </xf>
    <xf numFmtId="4" fontId="25" fillId="69" borderId="60" xfId="68" applyNumberFormat="1" applyFont="1" applyFill="1" applyBorder="1" applyAlignment="1">
      <alignment horizontal="right" vertical="top" wrapText="1"/>
    </xf>
    <xf numFmtId="4" fontId="73" fillId="0" borderId="16" xfId="68" applyNumberFormat="1" applyFont="1" applyFill="1" applyBorder="1" applyAlignment="1">
      <alignment horizontal="center" vertical="center" wrapText="1"/>
    </xf>
    <xf numFmtId="0" fontId="62" fillId="0" borderId="130" xfId="68" applyFont="1" applyBorder="1" applyAlignment="1">
      <alignment horizontal="center" vertical="center" wrapText="1"/>
    </xf>
    <xf numFmtId="0" fontId="62" fillId="0" borderId="131" xfId="68" applyFont="1" applyBorder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" fontId="32" fillId="59" borderId="48" xfId="68" applyNumberFormat="1" applyFont="1" applyFill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0" borderId="15" xfId="68" applyFont="1" applyFill="1" applyBorder="1" applyAlignment="1">
      <alignment vertical="center" wrapText="1"/>
    </xf>
    <xf numFmtId="4" fontId="32" fillId="69" borderId="48" xfId="68" applyNumberFormat="1" applyFont="1" applyFill="1" applyBorder="1" applyAlignment="1">
      <alignment vertical="center"/>
    </xf>
    <xf numFmtId="4" fontId="32" fillId="60" borderId="48" xfId="68" applyNumberFormat="1" applyFont="1" applyFill="1" applyBorder="1" applyAlignment="1">
      <alignment vertical="center"/>
    </xf>
    <xf numFmtId="4" fontId="32" fillId="0" borderId="25" xfId="68" applyNumberFormat="1" applyFont="1" applyFill="1" applyBorder="1" applyAlignment="1">
      <alignment horizontal="center" vertical="center"/>
    </xf>
    <xf numFmtId="4" fontId="25" fillId="59" borderId="32" xfId="68" applyNumberFormat="1" applyFont="1" applyFill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4" fontId="25" fillId="69" borderId="32" xfId="68" applyNumberFormat="1" applyFont="1" applyFill="1" applyBorder="1" applyAlignment="1">
      <alignment vertical="center"/>
    </xf>
    <xf numFmtId="4" fontId="25" fillId="60" borderId="32" xfId="68" applyNumberFormat="1" applyFont="1" applyFill="1" applyBorder="1" applyAlignment="1">
      <alignment vertical="center"/>
    </xf>
    <xf numFmtId="4" fontId="25" fillId="59" borderId="46" xfId="68" applyNumberFormat="1" applyFont="1" applyFill="1" applyBorder="1" applyAlignment="1">
      <alignment vertical="center"/>
    </xf>
    <xf numFmtId="4" fontId="25" fillId="69" borderId="46" xfId="68" applyNumberFormat="1" applyFont="1" applyFill="1" applyBorder="1" applyAlignment="1">
      <alignment vertical="center"/>
    </xf>
    <xf numFmtId="4" fontId="25" fillId="60" borderId="46" xfId="68" applyNumberFormat="1" applyFont="1" applyFill="1" applyBorder="1" applyAlignment="1">
      <alignment vertical="center"/>
    </xf>
    <xf numFmtId="4" fontId="25" fillId="59" borderId="43" xfId="68" applyNumberFormat="1" applyFont="1" applyFill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4" fontId="25" fillId="69" borderId="43" xfId="68" applyNumberFormat="1" applyFont="1" applyFill="1" applyBorder="1" applyAlignment="1">
      <alignment vertical="center"/>
    </xf>
    <xf numFmtId="4" fontId="25" fillId="60" borderId="43" xfId="68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25" fillId="0" borderId="54" xfId="68" applyFont="1" applyFill="1" applyBorder="1" applyAlignment="1">
      <alignment vertical="center" wrapText="1"/>
    </xf>
    <xf numFmtId="4" fontId="25" fillId="0" borderId="132" xfId="68" applyNumberFormat="1" applyFont="1" applyFill="1" applyBorder="1" applyAlignment="1">
      <alignment horizontal="center" vertical="center"/>
    </xf>
    <xf numFmtId="4" fontId="28" fillId="59" borderId="32" xfId="66" applyNumberFormat="1" applyFont="1" applyFill="1" applyBorder="1" applyAlignment="1">
      <alignment vertical="center"/>
    </xf>
    <xf numFmtId="0" fontId="28" fillId="0" borderId="37" xfId="69" applyFont="1" applyBorder="1" applyAlignment="1">
      <alignment horizontal="center" vertical="center"/>
    </xf>
    <xf numFmtId="49" fontId="28" fillId="0" borderId="73" xfId="69" applyNumberFormat="1" applyFont="1" applyBorder="1" applyAlignment="1">
      <alignment horizontal="center" vertical="center"/>
    </xf>
    <xf numFmtId="0" fontId="28" fillId="0" borderId="74" xfId="69" applyFont="1" applyBorder="1" applyAlignment="1">
      <alignment vertical="center" wrapText="1"/>
    </xf>
    <xf numFmtId="4" fontId="28" fillId="69" borderId="32" xfId="66" applyNumberFormat="1" applyFont="1" applyFill="1" applyBorder="1" applyAlignment="1">
      <alignment vertical="center"/>
    </xf>
    <xf numFmtId="4" fontId="28" fillId="60" borderId="32" xfId="66" applyNumberFormat="1" applyFont="1" applyFill="1" applyBorder="1" applyAlignment="1">
      <alignment vertical="center"/>
    </xf>
    <xf numFmtId="4" fontId="74" fillId="0" borderId="23" xfId="66" applyNumberFormat="1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4" fontId="28" fillId="59" borderId="48" xfId="66" applyNumberFormat="1" applyFont="1" applyFill="1" applyBorder="1" applyAlignment="1">
      <alignment vertical="center"/>
    </xf>
    <xf numFmtId="0" fontId="28" fillId="0" borderId="65" xfId="69" applyFont="1" applyBorder="1" applyAlignment="1">
      <alignment horizontal="center" vertical="center"/>
    </xf>
    <xf numFmtId="49" fontId="28" fillId="0" borderId="11" xfId="69" applyNumberFormat="1" applyFont="1" applyBorder="1" applyAlignment="1">
      <alignment horizontal="center" vertical="center"/>
    </xf>
    <xf numFmtId="0" fontId="28" fillId="0" borderId="13" xfId="68" applyFont="1" applyBorder="1" applyAlignment="1">
      <alignment vertical="center" wrapText="1"/>
    </xf>
    <xf numFmtId="4" fontId="28" fillId="69" borderId="48" xfId="66" applyNumberFormat="1" applyFont="1" applyFill="1" applyBorder="1" applyAlignment="1">
      <alignment vertical="center"/>
    </xf>
    <xf numFmtId="4" fontId="28" fillId="60" borderId="48" xfId="66" applyNumberFormat="1" applyFont="1" applyFill="1" applyBorder="1" applyAlignment="1">
      <alignment vertical="center"/>
    </xf>
    <xf numFmtId="4" fontId="75" fillId="0" borderId="25" xfId="66" applyNumberFormat="1" applyFont="1" applyFill="1" applyBorder="1" applyAlignment="1">
      <alignment horizontal="center" vertical="center"/>
    </xf>
    <xf numFmtId="49" fontId="28" fillId="0" borderId="14" xfId="69" applyNumberFormat="1" applyFont="1" applyBorder="1" applyAlignment="1">
      <alignment horizontal="center" vertical="center"/>
    </xf>
    <xf numFmtId="0" fontId="28" fillId="0" borderId="13" xfId="68" applyFont="1" applyFill="1" applyBorder="1" applyAlignment="1">
      <alignment vertical="center" wrapText="1"/>
    </xf>
    <xf numFmtId="4" fontId="28" fillId="59" borderId="60" xfId="68" applyNumberFormat="1" applyFont="1" applyFill="1" applyBorder="1" applyAlignment="1">
      <alignment vertical="center"/>
    </xf>
    <xf numFmtId="0" fontId="28" fillId="0" borderId="69" xfId="69" applyFont="1" applyBorder="1" applyAlignment="1">
      <alignment horizontal="center" vertical="center"/>
    </xf>
    <xf numFmtId="49" fontId="28" fillId="0" borderId="70" xfId="69" applyNumberFormat="1" applyFont="1" applyBorder="1" applyAlignment="1">
      <alignment horizontal="center" vertical="center"/>
    </xf>
    <xf numFmtId="0" fontId="28" fillId="0" borderId="56" xfId="68" applyFont="1" applyFill="1" applyBorder="1" applyAlignment="1">
      <alignment vertical="center" wrapText="1"/>
    </xf>
    <xf numFmtId="4" fontId="28" fillId="60" borderId="60" xfId="68" applyNumberFormat="1" applyFont="1" applyFill="1" applyBorder="1" applyAlignment="1">
      <alignment vertical="center"/>
    </xf>
    <xf numFmtId="4" fontId="32" fillId="0" borderId="80" xfId="68" applyNumberFormat="1" applyFont="1" applyFill="1" applyBorder="1" applyAlignment="1">
      <alignment horizontal="center" vertical="center"/>
    </xf>
    <xf numFmtId="4" fontId="32" fillId="59" borderId="38" xfId="68" applyNumberFormat="1" applyFont="1" applyFill="1" applyBorder="1" applyAlignment="1">
      <alignment vertical="center"/>
    </xf>
    <xf numFmtId="0" fontId="32" fillId="0" borderId="53" xfId="68" applyFont="1" applyFill="1" applyBorder="1" applyAlignment="1">
      <alignment vertical="center" wrapText="1"/>
    </xf>
    <xf numFmtId="4" fontId="32" fillId="69" borderId="38" xfId="68" applyNumberFormat="1" applyFont="1" applyFill="1" applyBorder="1" applyAlignment="1">
      <alignment vertical="center"/>
    </xf>
    <xf numFmtId="4" fontId="32" fillId="60" borderId="47" xfId="68" applyNumberFormat="1" applyFont="1" applyFill="1" applyBorder="1" applyAlignment="1">
      <alignment vertical="center"/>
    </xf>
    <xf numFmtId="4" fontId="28" fillId="59" borderId="48" xfId="68" applyNumberFormat="1" applyFont="1" applyFill="1" applyBorder="1" applyAlignment="1">
      <alignment vertical="center"/>
    </xf>
    <xf numFmtId="4" fontId="28" fillId="69" borderId="48" xfId="68" applyNumberFormat="1" applyFont="1" applyFill="1" applyBorder="1" applyAlignment="1">
      <alignment vertical="center"/>
    </xf>
    <xf numFmtId="4" fontId="28" fillId="60" borderId="48" xfId="68" applyNumberFormat="1" applyFont="1" applyFill="1" applyBorder="1" applyAlignment="1">
      <alignment vertical="center"/>
    </xf>
    <xf numFmtId="4" fontId="28" fillId="0" borderId="25" xfId="68" applyNumberFormat="1" applyFont="1" applyFill="1" applyBorder="1" applyAlignment="1">
      <alignment horizontal="center" vertical="center"/>
    </xf>
    <xf numFmtId="4" fontId="25" fillId="59" borderId="48" xfId="68" applyNumberFormat="1" applyFont="1" applyFill="1" applyBorder="1" applyAlignment="1">
      <alignment vertical="center"/>
    </xf>
    <xf numFmtId="0" fontId="25" fillId="0" borderId="21" xfId="68" applyFont="1" applyBorder="1" applyAlignment="1">
      <alignment horizontal="center" vertical="center"/>
    </xf>
    <xf numFmtId="0" fontId="25" fillId="0" borderId="23" xfId="106" applyFont="1" applyBorder="1" applyAlignment="1">
      <alignment vertical="center" wrapText="1"/>
    </xf>
    <xf numFmtId="4" fontId="25" fillId="69" borderId="48" xfId="68" applyNumberFormat="1" applyFont="1" applyFill="1" applyBorder="1" applyAlignment="1">
      <alignment vertical="center"/>
    </xf>
    <xf numFmtId="4" fontId="25" fillId="60" borderId="125" xfId="68" applyNumberFormat="1" applyFont="1" applyFill="1" applyBorder="1" applyAlignment="1">
      <alignment vertical="center"/>
    </xf>
    <xf numFmtId="0" fontId="25" fillId="0" borderId="0" xfId="106" applyFont="1" applyBorder="1" applyAlignment="1">
      <alignment vertical="center" wrapText="1"/>
    </xf>
    <xf numFmtId="4" fontId="25" fillId="60" borderId="59" xfId="0" applyNumberFormat="1" applyFont="1" applyFill="1" applyBorder="1" applyAlignment="1">
      <alignment vertical="center"/>
    </xf>
    <xf numFmtId="49" fontId="25" fillId="0" borderId="23" xfId="0" applyNumberFormat="1" applyFont="1" applyFill="1" applyBorder="1" applyAlignment="1">
      <alignment vertical="center" wrapText="1"/>
    </xf>
    <xf numFmtId="0" fontId="28" fillId="0" borderId="15" xfId="68" applyFont="1" applyFill="1" applyBorder="1" applyAlignment="1">
      <alignment vertical="center" wrapText="1"/>
    </xf>
    <xf numFmtId="49" fontId="32" fillId="0" borderId="124" xfId="68" applyNumberFormat="1" applyFont="1" applyBorder="1" applyAlignment="1">
      <alignment horizontal="center" vertical="center" wrapText="1"/>
    </xf>
    <xf numFmtId="0" fontId="32" fillId="0" borderId="53" xfId="68" applyFont="1" applyBorder="1" applyAlignment="1">
      <alignment vertical="center" wrapText="1"/>
    </xf>
    <xf numFmtId="4" fontId="32" fillId="0" borderId="38" xfId="68" applyNumberFormat="1" applyFont="1" applyFill="1" applyBorder="1" applyAlignment="1">
      <alignment horizontal="center" vertical="center"/>
    </xf>
    <xf numFmtId="0" fontId="25" fillId="0" borderId="15" xfId="68" applyFont="1" applyBorder="1" applyAlignment="1">
      <alignment vertical="center" wrapText="1"/>
    </xf>
    <xf numFmtId="49" fontId="61" fillId="0" borderId="11" xfId="68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25" fillId="0" borderId="21" xfId="68" applyFont="1" applyBorder="1" applyAlignment="1">
      <alignment horizontal="center" vertical="center" wrapText="1"/>
    </xf>
    <xf numFmtId="4" fontId="25" fillId="69" borderId="65" xfId="68" applyNumberFormat="1" applyFont="1" applyFill="1" applyBorder="1" applyAlignment="1">
      <alignment vertical="center"/>
    </xf>
    <xf numFmtId="0" fontId="59" fillId="0" borderId="0" xfId="0" applyFont="1" applyFill="1" applyAlignment="1">
      <alignment horizontal="left" vertical="center"/>
    </xf>
    <xf numFmtId="4" fontId="25" fillId="59" borderId="42" xfId="68" applyNumberFormat="1" applyFont="1" applyFill="1" applyBorder="1" applyAlignment="1">
      <alignment vertical="center"/>
    </xf>
    <xf numFmtId="4" fontId="25" fillId="69" borderId="68" xfId="68" applyNumberFormat="1" applyFont="1" applyFill="1" applyBorder="1" applyAlignment="1">
      <alignment vertical="center"/>
    </xf>
    <xf numFmtId="4" fontId="62" fillId="0" borderId="16" xfId="70" applyNumberFormat="1" applyFont="1" applyFill="1" applyBorder="1" applyAlignment="1">
      <alignment horizontal="right" vertical="center"/>
    </xf>
    <xf numFmtId="0" fontId="62" fillId="0" borderId="77" xfId="70" applyFont="1" applyBorder="1" applyAlignment="1">
      <alignment horizontal="center" vertical="center"/>
    </xf>
    <xf numFmtId="0" fontId="62" fillId="0" borderId="30" xfId="70" applyFont="1" applyBorder="1" applyAlignment="1">
      <alignment horizontal="center" vertical="center"/>
    </xf>
    <xf numFmtId="0" fontId="62" fillId="0" borderId="28" xfId="70" applyFont="1" applyFill="1" applyBorder="1" applyAlignment="1">
      <alignment horizontal="center" vertical="center" wrapText="1"/>
    </xf>
    <xf numFmtId="4" fontId="25" fillId="59" borderId="48" xfId="70" applyNumberFormat="1" applyFont="1" applyFill="1" applyBorder="1" applyAlignment="1">
      <alignment vertical="center" wrapText="1"/>
    </xf>
    <xf numFmtId="0" fontId="25" fillId="0" borderId="134" xfId="70" applyFont="1" applyBorder="1" applyAlignment="1">
      <alignment horizontal="center" vertical="center"/>
    </xf>
    <xf numFmtId="49" fontId="25" fillId="0" borderId="134" xfId="70" applyNumberFormat="1" applyFont="1" applyBorder="1" applyAlignment="1">
      <alignment horizontal="center" vertical="center"/>
    </xf>
    <xf numFmtId="0" fontId="25" fillId="0" borderId="109" xfId="70" applyFont="1" applyBorder="1" applyAlignment="1">
      <alignment vertical="center" wrapText="1"/>
    </xf>
    <xf numFmtId="4" fontId="25" fillId="69" borderId="48" xfId="70" applyNumberFormat="1" applyFont="1" applyFill="1" applyBorder="1" applyAlignment="1">
      <alignment horizontal="center" vertical="center" textRotation="90" wrapText="1"/>
    </xf>
    <xf numFmtId="4" fontId="25" fillId="60" borderId="48" xfId="70" applyNumberFormat="1" applyFont="1" applyFill="1" applyBorder="1" applyAlignment="1">
      <alignment vertical="center"/>
    </xf>
    <xf numFmtId="4" fontId="25" fillId="59" borderId="32" xfId="70" applyNumberFormat="1" applyFont="1" applyFill="1" applyBorder="1" applyAlignment="1">
      <alignment vertical="center" wrapText="1"/>
    </xf>
    <xf numFmtId="0" fontId="25" fillId="0" borderId="135" xfId="70" applyFont="1" applyBorder="1" applyAlignment="1">
      <alignment horizontal="center" vertical="center"/>
    </xf>
    <xf numFmtId="49" fontId="25" fillId="0" borderId="135" xfId="70" applyNumberFormat="1" applyFont="1" applyBorder="1" applyAlignment="1">
      <alignment horizontal="center" vertical="center"/>
    </xf>
    <xf numFmtId="0" fontId="25" fillId="0" borderId="102" xfId="70" applyFont="1" applyBorder="1" applyAlignment="1">
      <alignment vertical="center" wrapText="1"/>
    </xf>
    <xf numFmtId="4" fontId="25" fillId="69" borderId="32" xfId="70" applyNumberFormat="1" applyFont="1" applyFill="1" applyBorder="1" applyAlignment="1">
      <alignment horizontal="center" vertical="center" textRotation="90" wrapText="1"/>
    </xf>
    <xf numFmtId="4" fontId="25" fillId="60" borderId="32" xfId="70" applyNumberFormat="1" applyFont="1" applyFill="1" applyBorder="1" applyAlignment="1">
      <alignment vertical="center"/>
    </xf>
    <xf numFmtId="0" fontId="61" fillId="0" borderId="0" xfId="106" applyFont="1" applyAlignment="1">
      <alignment vertical="center" wrapText="1"/>
    </xf>
    <xf numFmtId="49" fontId="25" fillId="0" borderId="89" xfId="70" applyNumberFormat="1" applyFont="1" applyBorder="1" applyAlignment="1">
      <alignment horizontal="center" vertical="center"/>
    </xf>
    <xf numFmtId="49" fontId="25" fillId="0" borderId="136" xfId="70" applyNumberFormat="1" applyFont="1" applyBorder="1" applyAlignment="1">
      <alignment horizontal="center" vertical="center"/>
    </xf>
    <xf numFmtId="0" fontId="25" fillId="0" borderId="137" xfId="70" applyFont="1" applyBorder="1" applyAlignment="1">
      <alignment vertical="center" wrapText="1"/>
    </xf>
    <xf numFmtId="4" fontId="25" fillId="60" borderId="46" xfId="70" applyNumberFormat="1" applyFont="1" applyFill="1" applyBorder="1" applyAlignment="1">
      <alignment vertical="center"/>
    </xf>
    <xf numFmtId="4" fontId="25" fillId="0" borderId="138" xfId="0" applyNumberFormat="1" applyFont="1" applyFill="1" applyBorder="1" applyAlignment="1">
      <alignment horizontal="center" vertical="center" wrapText="1"/>
    </xf>
    <xf numFmtId="4" fontId="25" fillId="59" borderId="42" xfId="70" applyNumberFormat="1" applyFont="1" applyFill="1" applyBorder="1" applyAlignment="1">
      <alignment vertical="center" wrapText="1"/>
    </xf>
    <xf numFmtId="0" fontId="25" fillId="0" borderId="139" xfId="70" applyFont="1" applyBorder="1" applyAlignment="1">
      <alignment horizontal="center" vertical="center"/>
    </xf>
    <xf numFmtId="49" fontId="25" fillId="0" borderId="139" xfId="70" applyNumberFormat="1" applyFont="1" applyBorder="1" applyAlignment="1">
      <alignment horizontal="center" vertical="center"/>
    </xf>
    <xf numFmtId="0" fontId="25" fillId="0" borderId="140" xfId="70" applyFont="1" applyBorder="1" applyAlignment="1">
      <alignment vertical="center" wrapText="1"/>
    </xf>
    <xf numFmtId="4" fontId="25" fillId="69" borderId="60" xfId="70" applyNumberFormat="1" applyFont="1" applyFill="1" applyBorder="1" applyAlignment="1">
      <alignment horizontal="center" vertical="center" textRotation="90" wrapText="1"/>
    </xf>
    <xf numFmtId="4" fontId="25" fillId="60" borderId="42" xfId="70" applyNumberFormat="1" applyFont="1" applyFill="1" applyBorder="1" applyAlignment="1">
      <alignment vertical="center"/>
    </xf>
    <xf numFmtId="4" fontId="25" fillId="0" borderId="141" xfId="68" applyNumberFormat="1" applyFont="1" applyFill="1" applyBorder="1" applyAlignment="1">
      <alignment horizontal="center" vertical="center"/>
    </xf>
    <xf numFmtId="0" fontId="61" fillId="0" borderId="0" xfId="106" applyFont="1" applyFill="1" applyBorder="1" applyAlignment="1">
      <alignment horizontal="center" vertical="center"/>
    </xf>
    <xf numFmtId="4" fontId="39" fillId="60" borderId="48" xfId="0" applyNumberFormat="1" applyFont="1" applyFill="1" applyBorder="1" applyAlignment="1">
      <alignment vertical="center" wrapText="1"/>
    </xf>
    <xf numFmtId="0" fontId="25" fillId="0" borderId="14" xfId="106" applyFont="1" applyFill="1" applyBorder="1" applyAlignment="1">
      <alignment horizontal="center" vertical="center"/>
    </xf>
    <xf numFmtId="0" fontId="68" fillId="0" borderId="25" xfId="107" applyFont="1" applyFill="1" applyBorder="1" applyAlignment="1">
      <alignment vertical="center" wrapText="1"/>
    </xf>
    <xf numFmtId="0" fontId="28" fillId="0" borderId="0" xfId="68" applyFont="1" applyFill="1" applyBorder="1" applyAlignment="1">
      <alignment horizontal="right" vertical="center" wrapText="1"/>
    </xf>
    <xf numFmtId="0" fontId="25" fillId="0" borderId="127" xfId="68" applyFont="1" applyFill="1" applyBorder="1" applyAlignment="1">
      <alignment horizontal="center" vertical="center" wrapText="1"/>
    </xf>
    <xf numFmtId="49" fontId="25" fillId="0" borderId="14" xfId="69" applyNumberFormat="1" applyFont="1" applyFill="1" applyBorder="1" applyAlignment="1">
      <alignment horizontal="right" vertical="center"/>
    </xf>
    <xf numFmtId="0" fontId="2" fillId="0" borderId="0" xfId="123" applyFill="1" applyBorder="1"/>
    <xf numFmtId="4" fontId="85" fillId="0" borderId="16" xfId="68" applyNumberFormat="1" applyFont="1" applyFill="1" applyBorder="1" applyAlignment="1">
      <alignment horizontal="center" vertical="center" wrapText="1"/>
    </xf>
    <xf numFmtId="4" fontId="126" fillId="0" borderId="16" xfId="68" applyNumberFormat="1" applyFont="1" applyFill="1" applyBorder="1" applyAlignment="1">
      <alignment horizontal="center" vertical="center" wrapText="1"/>
    </xf>
    <xf numFmtId="49" fontId="25" fillId="0" borderId="0" xfId="69" applyNumberFormat="1" applyFont="1" applyFill="1" applyBorder="1" applyAlignment="1">
      <alignment horizontal="right" vertical="center"/>
    </xf>
    <xf numFmtId="4" fontId="67" fillId="0" borderId="19" xfId="68" applyNumberFormat="1" applyFont="1" applyFill="1" applyBorder="1" applyAlignment="1">
      <alignment horizontal="center" vertical="center" wrapText="1"/>
    </xf>
    <xf numFmtId="4" fontId="67" fillId="0" borderId="41" xfId="0" applyNumberFormat="1" applyFont="1" applyFill="1" applyBorder="1" applyAlignment="1">
      <alignment horizontal="center" vertical="center" wrapText="1"/>
    </xf>
    <xf numFmtId="166" fontId="25" fillId="0" borderId="57" xfId="68" applyNumberFormat="1" applyFont="1" applyFill="1" applyBorder="1" applyAlignment="1">
      <alignment horizontal="right" vertical="center" wrapText="1"/>
    </xf>
    <xf numFmtId="4" fontId="61" fillId="59" borderId="48" xfId="109" applyNumberFormat="1" applyFont="1" applyFill="1" applyBorder="1" applyAlignment="1">
      <alignment vertical="center"/>
    </xf>
    <xf numFmtId="0" fontId="25" fillId="0" borderId="162" xfId="0" applyFont="1" applyFill="1" applyBorder="1" applyAlignment="1">
      <alignment horizontal="center" vertical="center" wrapText="1"/>
    </xf>
    <xf numFmtId="0" fontId="25" fillId="0" borderId="153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vertical="center" wrapText="1"/>
    </xf>
    <xf numFmtId="166" fontId="25" fillId="0" borderId="14" xfId="0" applyNumberFormat="1" applyFont="1" applyBorder="1" applyAlignment="1">
      <alignment vertical="center" wrapText="1"/>
    </xf>
    <xf numFmtId="166" fontId="25" fillId="69" borderId="48" xfId="0" applyNumberFormat="1" applyFont="1" applyFill="1" applyBorder="1"/>
    <xf numFmtId="49" fontId="25" fillId="0" borderId="0" xfId="68" applyNumberFormat="1" applyFont="1" applyFill="1" applyBorder="1" applyAlignment="1">
      <alignment horizontal="center"/>
    </xf>
    <xf numFmtId="0" fontId="79" fillId="0" borderId="0" xfId="109" applyFont="1" applyFill="1" applyBorder="1"/>
    <xf numFmtId="4" fontId="38" fillId="0" borderId="19" xfId="68" applyNumberFormat="1" applyFont="1" applyFill="1" applyBorder="1" applyAlignment="1">
      <alignment horizontal="center" vertical="center" wrapText="1"/>
    </xf>
    <xf numFmtId="0" fontId="79" fillId="0" borderId="0" xfId="109" applyFont="1" applyFill="1" applyBorder="1" applyAlignment="1">
      <alignment horizontal="center"/>
    </xf>
    <xf numFmtId="0" fontId="61" fillId="0" borderId="25" xfId="109" applyFont="1" applyBorder="1"/>
    <xf numFmtId="4" fontId="38" fillId="61" borderId="16" xfId="68" applyNumberFormat="1" applyFont="1" applyFill="1" applyBorder="1" applyAlignment="1">
      <alignment vertical="center" wrapText="1"/>
    </xf>
    <xf numFmtId="0" fontId="32" fillId="0" borderId="14" xfId="68" applyFont="1" applyBorder="1" applyAlignment="1">
      <alignment horizontal="center" vertical="center"/>
    </xf>
    <xf numFmtId="0" fontId="32" fillId="0" borderId="14" xfId="68" applyFont="1" applyBorder="1" applyAlignment="1">
      <alignment vertical="center" wrapText="1"/>
    </xf>
    <xf numFmtId="0" fontId="25" fillId="0" borderId="11" xfId="68" applyFont="1" applyBorder="1" applyAlignment="1">
      <alignment vertical="center" wrapText="1"/>
    </xf>
    <xf numFmtId="0" fontId="25" fillId="0" borderId="50" xfId="68" applyFont="1" applyBorder="1" applyAlignment="1">
      <alignment vertical="center" wrapText="1"/>
    </xf>
    <xf numFmtId="4" fontId="25" fillId="60" borderId="68" xfId="68" applyNumberFormat="1" applyFont="1" applyFill="1" applyBorder="1" applyAlignment="1">
      <alignment vertical="center"/>
    </xf>
    <xf numFmtId="4" fontId="25" fillId="60" borderId="55" xfId="0" applyNumberFormat="1" applyFont="1" applyFill="1" applyBorder="1" applyAlignment="1">
      <alignment vertical="center"/>
    </xf>
    <xf numFmtId="0" fontId="59" fillId="0" borderId="32" xfId="0" applyFont="1" applyFill="1" applyBorder="1" applyAlignment="1">
      <alignment horizontal="left" vertical="center"/>
    </xf>
    <xf numFmtId="0" fontId="59" fillId="0" borderId="42" xfId="0" applyFont="1" applyFill="1" applyBorder="1" applyAlignment="1">
      <alignment horizontal="left" vertical="center"/>
    </xf>
    <xf numFmtId="4" fontId="25" fillId="60" borderId="65" xfId="0" applyNumberFormat="1" applyFont="1" applyFill="1" applyBorder="1" applyAlignment="1">
      <alignment vertical="center"/>
    </xf>
    <xf numFmtId="4" fontId="32" fillId="60" borderId="64" xfId="0" applyNumberFormat="1" applyFont="1" applyFill="1" applyBorder="1" applyAlignment="1">
      <alignment vertical="center"/>
    </xf>
    <xf numFmtId="4" fontId="25" fillId="60" borderId="154" xfId="0" applyNumberFormat="1" applyFont="1" applyFill="1" applyBorder="1" applyAlignment="1">
      <alignment vertical="center"/>
    </xf>
    <xf numFmtId="4" fontId="32" fillId="60" borderId="65" xfId="0" applyNumberFormat="1" applyFont="1" applyFill="1" applyBorder="1" applyAlignment="1">
      <alignment vertical="center"/>
    </xf>
    <xf numFmtId="4" fontId="25" fillId="60" borderId="68" xfId="0" applyNumberFormat="1" applyFont="1" applyFill="1" applyBorder="1" applyAlignment="1">
      <alignment vertical="center"/>
    </xf>
    <xf numFmtId="4" fontId="32" fillId="0" borderId="48" xfId="0" applyNumberFormat="1" applyFont="1" applyFill="1" applyBorder="1" applyAlignment="1">
      <alignment horizontal="center" vertical="center"/>
    </xf>
    <xf numFmtId="4" fontId="25" fillId="0" borderId="0" xfId="120" applyNumberFormat="1" applyFont="1" applyBorder="1"/>
    <xf numFmtId="166" fontId="25" fillId="0" borderId="59" xfId="68" applyNumberFormat="1" applyFont="1" applyFill="1" applyBorder="1" applyAlignment="1">
      <alignment horizontal="left" vertical="center"/>
    </xf>
    <xf numFmtId="4" fontId="28" fillId="0" borderId="16" xfId="120" applyNumberFormat="1" applyFont="1" applyFill="1" applyBorder="1" applyAlignment="1">
      <alignment vertical="center"/>
    </xf>
    <xf numFmtId="4" fontId="28" fillId="60" borderId="41" xfId="120" applyNumberFormat="1" applyFont="1" applyFill="1" applyBorder="1" applyAlignment="1">
      <alignment vertical="center"/>
    </xf>
    <xf numFmtId="4" fontId="28" fillId="0" borderId="0" xfId="120" applyNumberFormat="1" applyFont="1" applyFill="1" applyBorder="1" applyAlignment="1">
      <alignment vertical="center"/>
    </xf>
    <xf numFmtId="4" fontId="25" fillId="0" borderId="38" xfId="120" applyNumberFormat="1" applyFont="1" applyFill="1" applyBorder="1" applyAlignment="1">
      <alignment vertical="center"/>
    </xf>
    <xf numFmtId="4" fontId="25" fillId="60" borderId="38" xfId="120" applyNumberFormat="1" applyFont="1" applyFill="1" applyBorder="1" applyAlignment="1">
      <alignment vertical="center"/>
    </xf>
    <xf numFmtId="4" fontId="25" fillId="0" borderId="48" xfId="120" applyNumberFormat="1" applyFont="1" applyFill="1" applyBorder="1" applyAlignment="1">
      <alignment vertical="center"/>
    </xf>
    <xf numFmtId="4" fontId="25" fillId="60" borderId="32" xfId="120" applyNumberFormat="1" applyFont="1" applyFill="1" applyBorder="1" applyAlignment="1">
      <alignment vertical="center"/>
    </xf>
    <xf numFmtId="4" fontId="25" fillId="0" borderId="107" xfId="120" applyNumberFormat="1" applyFont="1" applyFill="1" applyBorder="1" applyAlignment="1">
      <alignment vertical="center"/>
    </xf>
    <xf numFmtId="4" fontId="25" fillId="60" borderId="107" xfId="120" applyNumberFormat="1" applyFont="1" applyFill="1" applyBorder="1" applyAlignment="1">
      <alignment vertical="center"/>
    </xf>
    <xf numFmtId="0" fontId="25" fillId="0" borderId="152" xfId="120" applyFont="1" applyBorder="1" applyAlignment="1">
      <alignment vertical="center"/>
    </xf>
    <xf numFmtId="4" fontId="28" fillId="60" borderId="16" xfId="120" applyNumberFormat="1" applyFont="1" applyFill="1" applyBorder="1" applyAlignment="1">
      <alignment vertical="center"/>
    </xf>
    <xf numFmtId="4" fontId="25" fillId="60" borderId="125" xfId="120" applyNumberFormat="1" applyFont="1" applyFill="1" applyBorder="1" applyAlignment="1">
      <alignment vertical="center"/>
    </xf>
    <xf numFmtId="4" fontId="60" fillId="0" borderId="0" xfId="120" applyNumberFormat="1" applyFont="1" applyFill="1" applyBorder="1" applyAlignment="1">
      <alignment vertical="center"/>
    </xf>
    <xf numFmtId="4" fontId="59" fillId="0" borderId="0" xfId="120" applyNumberFormat="1" applyFont="1" applyFill="1" applyAlignment="1">
      <alignment vertical="center"/>
    </xf>
    <xf numFmtId="4" fontId="25" fillId="0" borderId="32" xfId="120" applyNumberFormat="1" applyFont="1" applyFill="1" applyBorder="1" applyAlignment="1">
      <alignment vertical="center"/>
    </xf>
    <xf numFmtId="4" fontId="25" fillId="60" borderId="59" xfId="120" applyNumberFormat="1" applyFont="1" applyFill="1" applyBorder="1" applyAlignment="1">
      <alignment vertical="center"/>
    </xf>
    <xf numFmtId="4" fontId="25" fillId="0" borderId="43" xfId="120" applyNumberFormat="1" applyFont="1" applyFill="1" applyBorder="1" applyAlignment="1">
      <alignment vertical="center"/>
    </xf>
    <xf numFmtId="4" fontId="25" fillId="60" borderId="101" xfId="120" applyNumberFormat="1" applyFont="1" applyFill="1" applyBorder="1" applyAlignment="1">
      <alignment vertical="center"/>
    </xf>
    <xf numFmtId="4" fontId="25" fillId="0" borderId="16" xfId="120" applyNumberFormat="1" applyFont="1" applyFill="1" applyBorder="1" applyAlignment="1">
      <alignment vertical="center"/>
    </xf>
    <xf numFmtId="4" fontId="25" fillId="60" borderId="41" xfId="120" applyNumberFormat="1" applyFont="1" applyFill="1" applyBorder="1" applyAlignment="1">
      <alignment vertical="center"/>
    </xf>
    <xf numFmtId="4" fontId="0" fillId="0" borderId="0" xfId="120" applyNumberFormat="1" applyFont="1" applyFill="1" applyBorder="1" applyAlignment="1">
      <alignment vertical="center"/>
    </xf>
    <xf numFmtId="4" fontId="60" fillId="0" borderId="0" xfId="120" applyNumberFormat="1" applyFont="1" applyAlignment="1">
      <alignment vertical="center"/>
    </xf>
    <xf numFmtId="4" fontId="59" fillId="0" borderId="0" xfId="120" applyNumberFormat="1" applyFont="1" applyAlignment="1">
      <alignment vertical="center"/>
    </xf>
    <xf numFmtId="0" fontId="25" fillId="0" borderId="21" xfId="120" applyFont="1" applyBorder="1" applyAlignment="1">
      <alignment horizontal="center" vertical="center"/>
    </xf>
    <xf numFmtId="0" fontId="25" fillId="0" borderId="53" xfId="120" applyFont="1" applyFill="1" applyBorder="1" applyAlignment="1">
      <alignment horizontal="center" vertical="center"/>
    </xf>
    <xf numFmtId="4" fontId="25" fillId="60" borderId="48" xfId="120" applyNumberFormat="1" applyFont="1" applyFill="1" applyBorder="1" applyAlignment="1">
      <alignment vertical="center"/>
    </xf>
    <xf numFmtId="0" fontId="60" fillId="0" borderId="0" xfId="120" applyFont="1" applyAlignment="1">
      <alignment vertical="center"/>
    </xf>
    <xf numFmtId="166" fontId="9" fillId="0" borderId="0" xfId="120" applyNumberFormat="1" applyAlignment="1">
      <alignment vertical="center"/>
    </xf>
    <xf numFmtId="0" fontId="25" fillId="0" borderId="129" xfId="120" applyFont="1" applyBorder="1" applyAlignment="1">
      <alignment horizontal="center" vertical="center"/>
    </xf>
    <xf numFmtId="0" fontId="25" fillId="0" borderId="61" xfId="120" applyFont="1" applyFill="1" applyBorder="1" applyAlignment="1">
      <alignment horizontal="center" vertical="center"/>
    </xf>
    <xf numFmtId="4" fontId="25" fillId="60" borderId="43" xfId="120" applyNumberFormat="1" applyFont="1" applyFill="1" applyBorder="1" applyAlignment="1">
      <alignment vertical="center"/>
    </xf>
    <xf numFmtId="0" fontId="25" fillId="0" borderId="57" xfId="120" applyFont="1" applyFill="1" applyBorder="1" applyAlignment="1">
      <alignment horizontal="center" vertical="center"/>
    </xf>
    <xf numFmtId="0" fontId="25" fillId="0" borderId="57" xfId="120" applyFont="1" applyBorder="1" applyAlignment="1">
      <alignment horizontal="left" vertical="center"/>
    </xf>
    <xf numFmtId="0" fontId="25" fillId="0" borderId="101" xfId="120" applyFont="1" applyBorder="1" applyAlignment="1">
      <alignment horizontal="left" vertical="center"/>
    </xf>
    <xf numFmtId="0" fontId="25" fillId="0" borderId="128" xfId="120" applyFont="1" applyBorder="1" applyAlignment="1">
      <alignment horizontal="center" vertical="center"/>
    </xf>
    <xf numFmtId="0" fontId="25" fillId="0" borderId="56" xfId="120" applyFont="1" applyFill="1" applyBorder="1" applyAlignment="1">
      <alignment horizontal="center" vertical="center"/>
    </xf>
    <xf numFmtId="4" fontId="25" fillId="60" borderId="46" xfId="120" applyNumberFormat="1" applyFont="1" applyFill="1" applyBorder="1" applyAlignment="1">
      <alignment vertical="center"/>
    </xf>
    <xf numFmtId="0" fontId="31" fillId="0" borderId="0" xfId="120" applyFont="1" applyFill="1" applyBorder="1" applyAlignment="1">
      <alignment horizontal="left" vertical="center"/>
    </xf>
    <xf numFmtId="0" fontId="25" fillId="0" borderId="54" xfId="120" applyFont="1" applyFill="1" applyBorder="1" applyAlignment="1">
      <alignment horizontal="center" vertical="center"/>
    </xf>
    <xf numFmtId="4" fontId="25" fillId="60" borderId="60" xfId="120" applyNumberFormat="1" applyFont="1" applyFill="1" applyBorder="1" applyAlignment="1">
      <alignment vertical="center"/>
    </xf>
    <xf numFmtId="0" fontId="33" fillId="0" borderId="0" xfId="120" applyFont="1" applyAlignment="1">
      <alignment horizontal="center" vertical="center"/>
    </xf>
    <xf numFmtId="0" fontId="9" fillId="0" borderId="0" xfId="120" applyAlignment="1">
      <alignment horizontal="center" vertical="center"/>
    </xf>
    <xf numFmtId="0" fontId="25" fillId="0" borderId="79" xfId="120" applyFont="1" applyBorder="1" applyAlignment="1">
      <alignment horizontal="center" vertical="center"/>
    </xf>
    <xf numFmtId="0" fontId="68" fillId="0" borderId="0" xfId="120" applyFont="1" applyFill="1" applyBorder="1" applyAlignment="1">
      <alignment horizontal="center" vertical="center"/>
    </xf>
    <xf numFmtId="0" fontId="28" fillId="0" borderId="0" xfId="120" applyFont="1" applyAlignment="1">
      <alignment horizontal="right"/>
    </xf>
    <xf numFmtId="0" fontId="30" fillId="0" borderId="0" xfId="120" applyFont="1" applyFill="1" applyBorder="1" applyAlignment="1">
      <alignment vertical="center"/>
    </xf>
    <xf numFmtId="4" fontId="60" fillId="60" borderId="32" xfId="0" applyNumberFormat="1" applyFont="1" applyFill="1" applyBorder="1" applyAlignment="1">
      <alignment vertical="center"/>
    </xf>
    <xf numFmtId="0" fontId="25" fillId="0" borderId="152" xfId="0" applyFont="1" applyBorder="1" applyAlignment="1">
      <alignment vertical="center"/>
    </xf>
    <xf numFmtId="49" fontId="71" fillId="0" borderId="79" xfId="68" applyNumberFormat="1" applyFont="1" applyBorder="1" applyAlignment="1">
      <alignment horizontal="center" vertical="center" wrapText="1"/>
    </xf>
    <xf numFmtId="0" fontId="71" fillId="0" borderId="70" xfId="68" applyFont="1" applyBorder="1" applyAlignment="1">
      <alignment horizontal="center" vertical="center" wrapText="1"/>
    </xf>
    <xf numFmtId="0" fontId="25" fillId="0" borderId="61" xfId="68" applyFont="1" applyBorder="1" applyAlignment="1">
      <alignment horizontal="center" vertical="center" wrapText="1"/>
    </xf>
    <xf numFmtId="0" fontId="71" fillId="0" borderId="61" xfId="68" applyFont="1" applyBorder="1" applyAlignment="1">
      <alignment vertical="center" wrapText="1"/>
    </xf>
    <xf numFmtId="4" fontId="71" fillId="69" borderId="107" xfId="58" applyNumberFormat="1" applyFont="1" applyFill="1" applyBorder="1" applyAlignment="1">
      <alignment vertical="center" wrapText="1"/>
    </xf>
    <xf numFmtId="4" fontId="71" fillId="60" borderId="107" xfId="58" applyNumberFormat="1" applyFont="1" applyFill="1" applyBorder="1" applyAlignment="1">
      <alignment vertical="center" wrapText="1"/>
    </xf>
    <xf numFmtId="0" fontId="25" fillId="0" borderId="0" xfId="58" applyFont="1"/>
    <xf numFmtId="4" fontId="59" fillId="0" borderId="0" xfId="58" applyNumberFormat="1" applyFont="1" applyBorder="1"/>
    <xf numFmtId="0" fontId="28" fillId="59" borderId="16" xfId="120" applyFont="1" applyFill="1" applyBorder="1" applyAlignment="1">
      <alignment horizontal="center" vertical="center"/>
    </xf>
    <xf numFmtId="4" fontId="28" fillId="0" borderId="41" xfId="120" applyNumberFormat="1" applyFont="1" applyFill="1" applyBorder="1" applyAlignment="1">
      <alignment vertical="center"/>
    </xf>
    <xf numFmtId="4" fontId="25" fillId="0" borderId="125" xfId="120" applyNumberFormat="1" applyFont="1" applyFill="1" applyBorder="1" applyAlignment="1">
      <alignment vertical="center"/>
    </xf>
    <xf numFmtId="4" fontId="25" fillId="0" borderId="59" xfId="120" applyNumberFormat="1" applyFont="1" applyFill="1" applyBorder="1" applyAlignment="1">
      <alignment vertical="center"/>
    </xf>
    <xf numFmtId="4" fontId="25" fillId="0" borderId="101" xfId="120" applyNumberFormat="1" applyFont="1" applyFill="1" applyBorder="1" applyAlignment="1">
      <alignment vertical="center"/>
    </xf>
    <xf numFmtId="4" fontId="25" fillId="0" borderId="41" xfId="120" applyNumberFormat="1" applyFont="1" applyFill="1" applyBorder="1" applyAlignment="1">
      <alignment vertical="center"/>
    </xf>
    <xf numFmtId="4" fontId="25" fillId="0" borderId="46" xfId="120" applyNumberFormat="1" applyFont="1" applyFill="1" applyBorder="1" applyAlignment="1">
      <alignment vertical="center"/>
    </xf>
    <xf numFmtId="4" fontId="25" fillId="0" borderId="60" xfId="120" applyNumberFormat="1" applyFont="1" applyFill="1" applyBorder="1" applyAlignment="1">
      <alignment vertical="center"/>
    </xf>
    <xf numFmtId="4" fontId="28" fillId="0" borderId="16" xfId="58" applyNumberFormat="1" applyFont="1" applyFill="1" applyBorder="1" applyAlignment="1">
      <alignment vertical="center" wrapText="1"/>
    </xf>
    <xf numFmtId="4" fontId="28" fillId="0" borderId="41" xfId="58" applyNumberFormat="1" applyFont="1" applyFill="1" applyBorder="1" applyAlignment="1">
      <alignment vertical="center" wrapText="1"/>
    </xf>
    <xf numFmtId="4" fontId="25" fillId="0" borderId="38" xfId="58" applyNumberFormat="1" applyFont="1" applyFill="1" applyBorder="1" applyAlignment="1">
      <alignment vertical="center" wrapText="1"/>
    </xf>
    <xf numFmtId="4" fontId="25" fillId="0" borderId="47" xfId="58" applyNumberFormat="1" applyFont="1" applyFill="1" applyBorder="1" applyAlignment="1">
      <alignment vertical="center" wrapText="1"/>
    </xf>
    <xf numFmtId="4" fontId="25" fillId="0" borderId="60" xfId="58" applyNumberFormat="1" applyFont="1" applyFill="1" applyBorder="1" applyAlignment="1">
      <alignment vertical="center" wrapText="1"/>
    </xf>
    <xf numFmtId="4" fontId="25" fillId="0" borderId="107" xfId="58" applyNumberFormat="1" applyFont="1" applyFill="1" applyBorder="1" applyAlignment="1">
      <alignment vertical="center" wrapText="1"/>
    </xf>
    <xf numFmtId="4" fontId="25" fillId="0" borderId="32" xfId="58" applyNumberFormat="1" applyFont="1" applyFill="1" applyBorder="1" applyAlignment="1">
      <alignment vertical="center" wrapText="1"/>
    </xf>
    <xf numFmtId="4" fontId="25" fillId="0" borderId="59" xfId="58" applyNumberFormat="1" applyFont="1" applyFill="1" applyBorder="1" applyAlignment="1">
      <alignment vertical="center" wrapText="1"/>
    </xf>
    <xf numFmtId="4" fontId="25" fillId="0" borderId="46" xfId="58" applyNumberFormat="1" applyFont="1" applyFill="1" applyBorder="1" applyAlignment="1">
      <alignment vertical="center" wrapText="1"/>
    </xf>
    <xf numFmtId="4" fontId="25" fillId="0" borderId="149" xfId="58" applyNumberFormat="1" applyFont="1" applyFill="1" applyBorder="1" applyAlignment="1">
      <alignment vertical="center" wrapText="1"/>
    </xf>
    <xf numFmtId="4" fontId="25" fillId="0" borderId="48" xfId="58" applyNumberFormat="1" applyFont="1" applyFill="1" applyBorder="1" applyAlignment="1">
      <alignment vertical="center" wrapText="1"/>
    </xf>
    <xf numFmtId="4" fontId="25" fillId="0" borderId="125" xfId="58" applyNumberFormat="1" applyFont="1" applyFill="1" applyBorder="1" applyAlignment="1">
      <alignment vertical="center" wrapText="1"/>
    </xf>
    <xf numFmtId="4" fontId="25" fillId="0" borderId="43" xfId="58" applyNumberFormat="1" applyFont="1" applyFill="1" applyBorder="1" applyAlignment="1">
      <alignment vertical="center" wrapText="1"/>
    </xf>
    <xf numFmtId="4" fontId="25" fillId="0" borderId="101" xfId="58" applyNumberFormat="1" applyFont="1" applyFill="1" applyBorder="1" applyAlignment="1">
      <alignment vertical="center" wrapText="1"/>
    </xf>
    <xf numFmtId="4" fontId="28" fillId="0" borderId="60" xfId="58" applyNumberFormat="1" applyFont="1" applyFill="1" applyBorder="1" applyAlignment="1">
      <alignment vertical="center" wrapText="1"/>
    </xf>
    <xf numFmtId="4" fontId="28" fillId="0" borderId="107" xfId="58" applyNumberFormat="1" applyFont="1" applyFill="1" applyBorder="1" applyAlignment="1">
      <alignment vertical="center" wrapText="1"/>
    </xf>
    <xf numFmtId="0" fontId="25" fillId="0" borderId="0" xfId="61" applyFont="1"/>
    <xf numFmtId="0" fontId="28" fillId="0" borderId="0" xfId="61" applyFont="1" applyAlignment="1">
      <alignment horizontal="center" vertical="center" wrapText="1"/>
    </xf>
    <xf numFmtId="0" fontId="25" fillId="0" borderId="25" xfId="68" applyFont="1" applyBorder="1" applyAlignment="1">
      <alignment wrapText="1"/>
    </xf>
    <xf numFmtId="4" fontId="25" fillId="0" borderId="101" xfId="61" applyNumberFormat="1" applyFont="1" applyFill="1" applyBorder="1" applyAlignment="1">
      <alignment horizontal="center" vertical="center" wrapText="1"/>
    </xf>
    <xf numFmtId="49" fontId="34" fillId="0" borderId="43" xfId="120" applyNumberFormat="1" applyFont="1" applyFill="1" applyBorder="1" applyAlignment="1">
      <alignment horizontal="center" vertical="center"/>
    </xf>
    <xf numFmtId="0" fontId="34" fillId="0" borderId="15" xfId="120" applyFont="1" applyBorder="1" applyAlignment="1">
      <alignment horizontal="center" vertical="center"/>
    </xf>
    <xf numFmtId="0" fontId="34" fillId="0" borderId="13" xfId="120" applyFont="1" applyBorder="1" applyAlignment="1">
      <alignment horizontal="center" vertical="center"/>
    </xf>
    <xf numFmtId="0" fontId="31" fillId="0" borderId="61" xfId="120" applyFont="1" applyFill="1" applyBorder="1" applyAlignment="1">
      <alignment horizontal="center" vertical="center"/>
    </xf>
    <xf numFmtId="0" fontId="25" fillId="0" borderId="38" xfId="120" applyFont="1" applyBorder="1" applyAlignment="1">
      <alignment horizontal="left" vertical="center"/>
    </xf>
    <xf numFmtId="0" fontId="34" fillId="0" borderId="48" xfId="120" applyFont="1" applyBorder="1" applyAlignment="1">
      <alignment horizontal="left" vertical="center"/>
    </xf>
    <xf numFmtId="0" fontId="34" fillId="0" borderId="32" xfId="120" applyFont="1" applyBorder="1" applyAlignment="1">
      <alignment horizontal="left" vertical="center"/>
    </xf>
    <xf numFmtId="0" fontId="31" fillId="0" borderId="32" xfId="120" applyFont="1" applyBorder="1" applyAlignment="1">
      <alignment horizontal="left" vertical="center"/>
    </xf>
    <xf numFmtId="0" fontId="31" fillId="0" borderId="60" xfId="120" applyFont="1" applyBorder="1" applyAlignment="1">
      <alignment horizontal="left" vertical="center"/>
    </xf>
    <xf numFmtId="0" fontId="28" fillId="0" borderId="33" xfId="67" applyFont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 wrapText="1"/>
    </xf>
    <xf numFmtId="0" fontId="28" fillId="60" borderId="38" xfId="70" applyFont="1" applyFill="1" applyBorder="1" applyAlignment="1">
      <alignment horizontal="center" vertical="center" wrapText="1"/>
    </xf>
    <xf numFmtId="4" fontId="28" fillId="0" borderId="31" xfId="70" applyNumberFormat="1" applyFont="1" applyFill="1" applyBorder="1" applyAlignment="1">
      <alignment horizontal="center" vertical="center" wrapText="1"/>
    </xf>
    <xf numFmtId="0" fontId="28" fillId="59" borderId="38" xfId="70" applyFont="1" applyFill="1" applyBorder="1" applyAlignment="1">
      <alignment horizontal="center" vertical="center" wrapText="1"/>
    </xf>
    <xf numFmtId="0" fontId="28" fillId="0" borderId="63" xfId="0" applyFont="1" applyFill="1" applyBorder="1" applyAlignment="1">
      <alignment horizontal="center" vertical="center" wrapText="1"/>
    </xf>
    <xf numFmtId="0" fontId="29" fillId="0" borderId="35" xfId="68" applyFont="1" applyBorder="1" applyAlignment="1">
      <alignment horizontal="center" vertical="center"/>
    </xf>
    <xf numFmtId="0" fontId="41" fillId="69" borderId="103" xfId="0" applyFont="1" applyFill="1" applyBorder="1" applyAlignment="1">
      <alignment horizontal="center" vertical="center" wrapText="1"/>
    </xf>
    <xf numFmtId="4" fontId="31" fillId="59" borderId="42" xfId="67" applyNumberFormat="1" applyFont="1" applyFill="1" applyBorder="1" applyAlignment="1">
      <alignment vertical="center"/>
    </xf>
    <xf numFmtId="0" fontId="31" fillId="0" borderId="68" xfId="67" applyFont="1" applyFill="1" applyBorder="1" applyAlignment="1">
      <alignment horizontal="center" vertical="center"/>
    </xf>
    <xf numFmtId="0" fontId="25" fillId="0" borderId="50" xfId="67" applyFont="1" applyFill="1" applyBorder="1" applyAlignment="1">
      <alignment horizontal="center" vertical="center"/>
    </xf>
    <xf numFmtId="0" fontId="25" fillId="0" borderId="34" xfId="67" applyFont="1" applyFill="1" applyBorder="1" applyAlignment="1">
      <alignment horizontal="center" vertical="center"/>
    </xf>
    <xf numFmtId="0" fontId="25" fillId="0" borderId="68" xfId="67" applyFont="1" applyFill="1" applyBorder="1" applyAlignment="1">
      <alignment horizontal="left" vertical="center"/>
    </xf>
    <xf numFmtId="4" fontId="31" fillId="60" borderId="42" xfId="67" applyNumberFormat="1" applyFont="1" applyFill="1" applyBorder="1" applyAlignment="1">
      <alignment vertical="center"/>
    </xf>
    <xf numFmtId="4" fontId="25" fillId="69" borderId="81" xfId="69" applyNumberFormat="1" applyFont="1" applyFill="1" applyBorder="1"/>
    <xf numFmtId="4" fontId="25" fillId="69" borderId="126" xfId="69" applyNumberFormat="1" applyFont="1" applyFill="1" applyBorder="1"/>
    <xf numFmtId="4" fontId="25" fillId="69" borderId="0" xfId="69" applyNumberFormat="1" applyFont="1" applyFill="1" applyBorder="1"/>
    <xf numFmtId="4" fontId="25" fillId="69" borderId="55" xfId="69" applyNumberFormat="1" applyFont="1" applyFill="1" applyBorder="1" applyAlignment="1">
      <alignment vertical="top"/>
    </xf>
    <xf numFmtId="4" fontId="25" fillId="69" borderId="82" xfId="69" applyNumberFormat="1" applyFont="1" applyFill="1" applyBorder="1"/>
    <xf numFmtId="4" fontId="25" fillId="60" borderId="32" xfId="69" applyNumberFormat="1" applyFont="1" applyFill="1" applyBorder="1" applyAlignment="1">
      <alignment vertical="top"/>
    </xf>
    <xf numFmtId="0" fontId="25" fillId="0" borderId="94" xfId="68" applyFont="1" applyFill="1" applyBorder="1" applyAlignment="1">
      <alignment horizontal="center" vertical="center"/>
    </xf>
    <xf numFmtId="49" fontId="25" fillId="0" borderId="17" xfId="68" applyNumberFormat="1" applyFont="1" applyFill="1" applyBorder="1" applyAlignment="1">
      <alignment horizontal="center" vertical="center"/>
    </xf>
    <xf numFmtId="0" fontId="25" fillId="0" borderId="17" xfId="68" applyFont="1" applyFill="1" applyBorder="1" applyAlignment="1">
      <alignment vertical="center" wrapText="1"/>
    </xf>
    <xf numFmtId="0" fontId="25" fillId="0" borderId="39" xfId="68" applyFont="1" applyFill="1" applyBorder="1" applyAlignment="1">
      <alignment horizontal="center" vertical="center"/>
    </xf>
    <xf numFmtId="49" fontId="25" fillId="0" borderId="147" xfId="68" applyNumberFormat="1" applyFont="1" applyFill="1" applyBorder="1" applyAlignment="1">
      <alignment horizontal="center" vertical="center"/>
    </xf>
    <xf numFmtId="0" fontId="25" fillId="0" borderId="147" xfId="68" applyFont="1" applyFill="1" applyBorder="1" applyAlignment="1">
      <alignment vertical="center" wrapText="1"/>
    </xf>
    <xf numFmtId="4" fontId="61" fillId="59" borderId="42" xfId="122" applyNumberFormat="1" applyFont="1" applyFill="1" applyBorder="1" applyAlignment="1">
      <alignment vertical="center"/>
    </xf>
    <xf numFmtId="0" fontId="25" fillId="0" borderId="51" xfId="68" applyFont="1" applyFill="1" applyBorder="1" applyAlignment="1">
      <alignment horizontal="center" vertical="center"/>
    </xf>
    <xf numFmtId="0" fontId="61" fillId="0" borderId="50" xfId="122" applyFont="1" applyFill="1" applyBorder="1" applyAlignment="1">
      <alignment vertical="center"/>
    </xf>
    <xf numFmtId="0" fontId="61" fillId="0" borderId="56" xfId="122" applyFont="1" applyBorder="1" applyAlignment="1">
      <alignment vertical="center"/>
    </xf>
    <xf numFmtId="4" fontId="61" fillId="69" borderId="42" xfId="122" applyNumberFormat="1" applyFont="1" applyFill="1" applyBorder="1" applyAlignment="1">
      <alignment vertical="center"/>
    </xf>
    <xf numFmtId="4" fontId="59" fillId="69" borderId="42" xfId="111" applyNumberFormat="1" applyFont="1" applyFill="1" applyBorder="1" applyAlignment="1">
      <alignment vertical="center" wrapText="1"/>
    </xf>
    <xf numFmtId="0" fontId="25" fillId="0" borderId="76" xfId="0" applyFont="1" applyFill="1" applyBorder="1" applyAlignment="1">
      <alignment horizontal="left" vertical="center" wrapText="1"/>
    </xf>
    <xf numFmtId="4" fontId="25" fillId="59" borderId="69" xfId="68" applyNumberFormat="1" applyFont="1" applyFill="1" applyBorder="1" applyAlignment="1">
      <alignment horizontal="right" vertical="center" wrapText="1"/>
    </xf>
    <xf numFmtId="0" fontId="25" fillId="0" borderId="61" xfId="68" applyFont="1" applyFill="1" applyBorder="1" applyAlignment="1">
      <alignment vertical="center" wrapText="1"/>
    </xf>
    <xf numFmtId="4" fontId="25" fillId="69" borderId="60" xfId="68" applyNumberFormat="1" applyFont="1" applyFill="1" applyBorder="1" applyAlignment="1">
      <alignment horizontal="right" vertical="center" wrapText="1"/>
    </xf>
    <xf numFmtId="4" fontId="25" fillId="60" borderId="107" xfId="68" applyNumberFormat="1" applyFont="1" applyFill="1" applyBorder="1" applyAlignment="1">
      <alignment horizontal="right" vertical="center" wrapText="1"/>
    </xf>
    <xf numFmtId="4" fontId="25" fillId="0" borderId="107" xfId="0" applyNumberFormat="1" applyFont="1" applyFill="1" applyBorder="1" applyAlignment="1">
      <alignment horizontal="center" vertical="center" wrapText="1"/>
    </xf>
    <xf numFmtId="4" fontId="28" fillId="60" borderId="60" xfId="0" applyNumberFormat="1" applyFont="1" applyFill="1" applyBorder="1" applyAlignment="1">
      <alignment horizontal="right" vertical="center" wrapText="1"/>
    </xf>
    <xf numFmtId="0" fontId="25" fillId="0" borderId="68" xfId="66" applyFont="1" applyFill="1" applyBorder="1" applyAlignment="1">
      <alignment horizontal="center"/>
    </xf>
    <xf numFmtId="4" fontId="25" fillId="69" borderId="68" xfId="69" applyNumberFormat="1" applyFont="1" applyFill="1" applyBorder="1"/>
    <xf numFmtId="49" fontId="25" fillId="61" borderId="82" xfId="0" quotePrefix="1" applyNumberFormat="1" applyFont="1" applyFill="1" applyBorder="1" applyAlignment="1">
      <alignment horizontal="center" vertical="center"/>
    </xf>
    <xf numFmtId="0" fontId="61" fillId="0" borderId="34" xfId="109" applyFont="1" applyBorder="1"/>
    <xf numFmtId="0" fontId="25" fillId="0" borderId="68" xfId="66" applyFont="1" applyFill="1" applyBorder="1" applyAlignment="1">
      <alignment horizontal="center" vertical="center"/>
    </xf>
    <xf numFmtId="49" fontId="25" fillId="0" borderId="56" xfId="69" applyNumberFormat="1" applyFont="1" applyFill="1" applyBorder="1" applyAlignment="1">
      <alignment horizontal="center" vertical="center"/>
    </xf>
    <xf numFmtId="0" fontId="25" fillId="0" borderId="56" xfId="69" applyFont="1" applyFill="1" applyBorder="1" applyAlignment="1">
      <alignment vertical="center"/>
    </xf>
    <xf numFmtId="4" fontId="25" fillId="61" borderId="34" xfId="0" applyNumberFormat="1" applyFont="1" applyFill="1" applyBorder="1" applyAlignment="1">
      <alignment horizontal="center" vertical="center" wrapText="1"/>
    </xf>
    <xf numFmtId="4" fontId="25" fillId="69" borderId="152" xfId="66" applyNumberFormat="1" applyFont="1" applyFill="1" applyBorder="1" applyAlignment="1">
      <alignment vertical="center" wrapText="1"/>
    </xf>
    <xf numFmtId="4" fontId="62" fillId="0" borderId="27" xfId="0" applyNumberFormat="1" applyFont="1" applyFill="1" applyBorder="1" applyAlignment="1">
      <alignment horizontal="center" vertical="center" wrapText="1"/>
    </xf>
    <xf numFmtId="4" fontId="62" fillId="0" borderId="16" xfId="113" applyNumberFormat="1" applyFont="1" applyFill="1" applyBorder="1" applyAlignment="1">
      <alignment vertical="center"/>
    </xf>
    <xf numFmtId="0" fontId="62" fillId="0" borderId="29" xfId="70" applyFont="1" applyBorder="1" applyAlignment="1">
      <alignment horizontal="center" vertical="center"/>
    </xf>
    <xf numFmtId="4" fontId="62" fillId="0" borderId="27" xfId="113" applyNumberFormat="1" applyFont="1" applyFill="1" applyBorder="1" applyAlignment="1">
      <alignment horizontal="center" vertical="center"/>
    </xf>
    <xf numFmtId="4" fontId="62" fillId="0" borderId="38" xfId="0" applyNumberFormat="1" applyFont="1" applyFill="1" applyBorder="1" applyAlignment="1">
      <alignment vertical="center" wrapText="1"/>
    </xf>
    <xf numFmtId="0" fontId="62" fillId="0" borderId="58" xfId="68" applyFont="1" applyBorder="1" applyAlignment="1">
      <alignment horizontal="center" vertical="center" wrapText="1"/>
    </xf>
    <xf numFmtId="0" fontId="62" fillId="0" borderId="124" xfId="68" applyFont="1" applyBorder="1" applyAlignment="1">
      <alignment horizontal="center" vertical="center" wrapText="1"/>
    </xf>
    <xf numFmtId="0" fontId="62" fillId="0" borderId="53" xfId="68" applyFont="1" applyFill="1" applyBorder="1" applyAlignment="1">
      <alignment horizontal="center" vertical="center" wrapText="1"/>
    </xf>
    <xf numFmtId="4" fontId="62" fillId="0" borderId="24" xfId="0" applyNumberFormat="1" applyFont="1" applyFill="1" applyBorder="1" applyAlignment="1">
      <alignment horizontal="center" vertical="center" wrapText="1"/>
    </xf>
    <xf numFmtId="4" fontId="25" fillId="60" borderId="69" xfId="68" applyNumberFormat="1" applyFont="1" applyFill="1" applyBorder="1" applyAlignment="1">
      <alignment vertical="center"/>
    </xf>
    <xf numFmtId="0" fontId="25" fillId="0" borderId="58" xfId="68" applyFont="1" applyFill="1" applyBorder="1" applyAlignment="1">
      <alignment horizontal="center" vertical="center"/>
    </xf>
    <xf numFmtId="49" fontId="25" fillId="0" borderId="124" xfId="68" applyNumberFormat="1" applyFont="1" applyFill="1" applyBorder="1" applyAlignment="1">
      <alignment horizontal="center" vertical="center"/>
    </xf>
    <xf numFmtId="0" fontId="25" fillId="0" borderId="24" xfId="68" applyFont="1" applyFill="1" applyBorder="1" applyAlignment="1">
      <alignment horizontal="left" vertical="center"/>
    </xf>
    <xf numFmtId="4" fontId="25" fillId="60" borderId="64" xfId="68" applyNumberFormat="1" applyFont="1" applyFill="1" applyBorder="1" applyAlignment="1">
      <alignment vertical="center"/>
    </xf>
    <xf numFmtId="4" fontId="25" fillId="59" borderId="65" xfId="68" applyNumberFormat="1" applyFont="1" applyFill="1" applyBorder="1" applyAlignment="1">
      <alignment vertical="center"/>
    </xf>
    <xf numFmtId="0" fontId="25" fillId="0" borderId="21" xfId="68" applyFont="1" applyFill="1" applyBorder="1" applyAlignment="1">
      <alignment horizontal="center" vertical="center"/>
    </xf>
    <xf numFmtId="0" fontId="25" fillId="0" borderId="25" xfId="68" applyFont="1" applyFill="1" applyBorder="1" applyAlignment="1">
      <alignment horizontal="left" vertical="center"/>
    </xf>
    <xf numFmtId="49" fontId="25" fillId="0" borderId="15" xfId="114" applyNumberFormat="1" applyFont="1" applyFill="1" applyBorder="1" applyAlignment="1">
      <alignment horizontal="center" vertical="center"/>
    </xf>
    <xf numFmtId="0" fontId="25" fillId="0" borderId="11" xfId="68" applyFont="1" applyFill="1" applyBorder="1" applyAlignment="1">
      <alignment vertical="center"/>
    </xf>
    <xf numFmtId="4" fontId="25" fillId="69" borderId="65" xfId="0" applyNumberFormat="1" applyFont="1" applyFill="1" applyBorder="1" applyAlignment="1">
      <alignment vertical="center"/>
    </xf>
    <xf numFmtId="49" fontId="25" fillId="0" borderId="13" xfId="68" applyNumberFormat="1" applyFont="1" applyFill="1" applyBorder="1" applyAlignment="1">
      <alignment horizontal="center" vertical="center"/>
    </xf>
    <xf numFmtId="4" fontId="25" fillId="0" borderId="23" xfId="68" applyNumberFormat="1" applyFont="1" applyFill="1" applyBorder="1" applyAlignment="1">
      <alignment vertical="center"/>
    </xf>
    <xf numFmtId="49" fontId="25" fillId="0" borderId="15" xfId="68" applyNumberFormat="1" applyFont="1" applyFill="1" applyBorder="1" applyAlignment="1">
      <alignment horizontal="center" vertical="center"/>
    </xf>
    <xf numFmtId="4" fontId="25" fillId="0" borderId="25" xfId="68" applyNumberFormat="1" applyFont="1" applyFill="1" applyBorder="1" applyAlignment="1">
      <alignment vertical="center"/>
    </xf>
    <xf numFmtId="0" fontId="25" fillId="0" borderId="79" xfId="68" applyFont="1" applyFill="1" applyBorder="1" applyAlignment="1">
      <alignment horizontal="center" vertical="center"/>
    </xf>
    <xf numFmtId="49" fontId="25" fillId="0" borderId="61" xfId="68" applyNumberFormat="1" applyFont="1" applyFill="1" applyBorder="1" applyAlignment="1">
      <alignment horizontal="center" vertical="center"/>
    </xf>
    <xf numFmtId="4" fontId="25" fillId="69" borderId="69" xfId="68" applyNumberFormat="1" applyFont="1" applyFill="1" applyBorder="1" applyAlignment="1">
      <alignment vertical="center"/>
    </xf>
    <xf numFmtId="4" fontId="25" fillId="60" borderId="60" xfId="0" applyNumberFormat="1" applyFont="1" applyFill="1" applyBorder="1" applyAlignment="1">
      <alignment horizontal="right" vertical="center" wrapText="1"/>
    </xf>
    <xf numFmtId="49" fontId="25" fillId="0" borderId="144" xfId="68" applyNumberFormat="1" applyFont="1" applyBorder="1" applyAlignment="1">
      <alignment horizontal="center" vertical="center"/>
    </xf>
    <xf numFmtId="4" fontId="25" fillId="59" borderId="38" xfId="69" applyNumberFormat="1" applyFont="1" applyFill="1" applyBorder="1" applyAlignment="1">
      <alignment vertical="center"/>
    </xf>
    <xf numFmtId="49" fontId="25" fillId="0" borderId="124" xfId="69" applyNumberFormat="1" applyFont="1" applyFill="1" applyBorder="1" applyAlignment="1">
      <alignment horizontal="center" vertical="center"/>
    </xf>
    <xf numFmtId="0" fontId="61" fillId="0" borderId="24" xfId="109" applyFont="1" applyBorder="1"/>
    <xf numFmtId="4" fontId="25" fillId="69" borderId="38" xfId="69" applyNumberFormat="1" applyFont="1" applyFill="1" applyBorder="1" applyAlignment="1">
      <alignment vertical="center"/>
    </xf>
    <xf numFmtId="4" fontId="25" fillId="60" borderId="38" xfId="69" applyNumberFormat="1" applyFont="1" applyFill="1" applyBorder="1" applyAlignment="1">
      <alignment vertical="center"/>
    </xf>
    <xf numFmtId="0" fontId="25" fillId="0" borderId="47" xfId="0" applyFont="1" applyBorder="1" applyAlignment="1">
      <alignment horizontal="center"/>
    </xf>
    <xf numFmtId="4" fontId="25" fillId="59" borderId="19" xfId="68" applyNumberFormat="1" applyFont="1" applyFill="1" applyBorder="1" applyAlignment="1">
      <alignment vertical="center"/>
    </xf>
    <xf numFmtId="0" fontId="25" fillId="0" borderId="29" xfId="68" applyFont="1" applyFill="1" applyBorder="1" applyAlignment="1">
      <alignment horizontal="center" vertical="center"/>
    </xf>
    <xf numFmtId="49" fontId="25" fillId="0" borderId="30" xfId="68" applyNumberFormat="1" applyFont="1" applyFill="1" applyBorder="1" applyAlignment="1">
      <alignment horizontal="center" vertical="center"/>
    </xf>
    <xf numFmtId="4" fontId="25" fillId="69" borderId="19" xfId="68" applyNumberFormat="1" applyFont="1" applyFill="1" applyBorder="1" applyAlignment="1">
      <alignment vertical="center"/>
    </xf>
    <xf numFmtId="4" fontId="25" fillId="60" borderId="19" xfId="68" applyNumberFormat="1" applyFont="1" applyFill="1" applyBorder="1" applyAlignment="1">
      <alignment vertical="center"/>
    </xf>
    <xf numFmtId="49" fontId="25" fillId="0" borderId="14" xfId="68" applyNumberFormat="1" applyFont="1" applyBorder="1" applyAlignment="1">
      <alignment horizontal="center"/>
    </xf>
    <xf numFmtId="4" fontId="25" fillId="69" borderId="65" xfId="68" applyNumberFormat="1" applyFont="1" applyFill="1" applyBorder="1"/>
    <xf numFmtId="0" fontId="25" fillId="0" borderId="49" xfId="68" applyFont="1" applyBorder="1" applyAlignment="1">
      <alignment horizontal="center"/>
    </xf>
    <xf numFmtId="0" fontId="25" fillId="0" borderId="34" xfId="68" applyFont="1" applyBorder="1"/>
    <xf numFmtId="4" fontId="25" fillId="0" borderId="76" xfId="61" applyNumberFormat="1" applyFont="1" applyFill="1" applyBorder="1" applyAlignment="1">
      <alignment horizontal="center" vertical="center" wrapText="1"/>
    </xf>
    <xf numFmtId="4" fontId="32" fillId="59" borderId="65" xfId="124" applyNumberFormat="1" applyFont="1" applyFill="1" applyBorder="1" applyAlignment="1">
      <alignment vertical="center" wrapText="1"/>
    </xf>
    <xf numFmtId="4" fontId="25" fillId="59" borderId="55" xfId="124" applyNumberFormat="1" applyFont="1" applyFill="1" applyBorder="1" applyAlignment="1">
      <alignment vertical="center" wrapText="1"/>
    </xf>
    <xf numFmtId="4" fontId="32" fillId="59" borderId="55" xfId="124" applyNumberFormat="1" applyFont="1" applyFill="1" applyBorder="1" applyAlignment="1">
      <alignment vertical="center" wrapText="1"/>
    </xf>
    <xf numFmtId="4" fontId="25" fillId="59" borderId="69" xfId="124" applyNumberFormat="1" applyFont="1" applyFill="1" applyBorder="1" applyAlignment="1">
      <alignment vertical="center" wrapText="1"/>
    </xf>
    <xf numFmtId="0" fontId="32" fillId="0" borderId="10" xfId="68" applyNumberFormat="1" applyFont="1" applyFill="1" applyBorder="1" applyAlignment="1">
      <alignment horizontal="center"/>
    </xf>
    <xf numFmtId="0" fontId="25" fillId="0" borderId="79" xfId="68" applyFont="1" applyFill="1" applyBorder="1" applyAlignment="1">
      <alignment horizontal="center"/>
    </xf>
    <xf numFmtId="4" fontId="28" fillId="69" borderId="60" xfId="68" applyNumberFormat="1" applyFont="1" applyFill="1" applyBorder="1" applyAlignment="1">
      <alignment vertical="center"/>
    </xf>
    <xf numFmtId="0" fontId="25" fillId="0" borderId="0" xfId="58" applyFont="1" applyFill="1"/>
    <xf numFmtId="0" fontId="9" fillId="0" borderId="0" xfId="58" applyBorder="1"/>
    <xf numFmtId="0" fontId="96" fillId="0" borderId="0" xfId="58" applyFont="1" applyBorder="1"/>
    <xf numFmtId="4" fontId="9" fillId="0" borderId="0" xfId="58" applyNumberFormat="1" applyBorder="1"/>
    <xf numFmtId="0" fontId="0" fillId="0" borderId="0" xfId="0" applyBorder="1"/>
    <xf numFmtId="0" fontId="59" fillId="0" borderId="0" xfId="58" applyFont="1" applyBorder="1"/>
    <xf numFmtId="0" fontId="25" fillId="0" borderId="0" xfId="58" applyFont="1" applyBorder="1"/>
    <xf numFmtId="4" fontId="25" fillId="0" borderId="0" xfId="58" applyNumberFormat="1" applyFont="1" applyBorder="1"/>
    <xf numFmtId="4" fontId="25" fillId="0" borderId="0" xfId="58" applyNumberFormat="1" applyFont="1" applyFill="1" applyBorder="1"/>
    <xf numFmtId="49" fontId="74" fillId="0" borderId="49" xfId="68" applyNumberFormat="1" applyFont="1" applyFill="1" applyBorder="1" applyAlignment="1">
      <alignment horizontal="center" vertical="center" wrapText="1"/>
    </xf>
    <xf numFmtId="0" fontId="74" fillId="0" borderId="50" xfId="68" applyFont="1" applyBorder="1" applyAlignment="1">
      <alignment horizontal="center" vertical="center" wrapText="1"/>
    </xf>
    <xf numFmtId="0" fontId="25" fillId="0" borderId="50" xfId="68" applyFont="1" applyBorder="1" applyAlignment="1">
      <alignment horizontal="center" vertical="center" wrapText="1"/>
    </xf>
    <xf numFmtId="0" fontId="74" fillId="0" borderId="56" xfId="58" applyFont="1" applyBorder="1" applyAlignment="1">
      <alignment horizontal="left" vertical="center" wrapText="1"/>
    </xf>
    <xf numFmtId="4" fontId="25" fillId="0" borderId="42" xfId="58" applyNumberFormat="1" applyFont="1" applyFill="1" applyBorder="1" applyAlignment="1">
      <alignment vertical="center" wrapText="1"/>
    </xf>
    <xf numFmtId="4" fontId="25" fillId="0" borderId="76" xfId="58" applyNumberFormat="1" applyFont="1" applyFill="1" applyBorder="1" applyAlignment="1">
      <alignment vertical="center" wrapText="1"/>
    </xf>
    <xf numFmtId="4" fontId="28" fillId="69" borderId="76" xfId="58" applyNumberFormat="1" applyFont="1" applyFill="1" applyBorder="1" applyAlignment="1">
      <alignment vertical="center" wrapText="1"/>
    </xf>
    <xf numFmtId="4" fontId="28" fillId="60" borderId="76" xfId="58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top" wrapText="1"/>
    </xf>
    <xf numFmtId="4" fontId="96" fillId="69" borderId="32" xfId="0" applyNumberFormat="1" applyFont="1" applyFill="1" applyBorder="1" applyAlignment="1">
      <alignment vertical="center" wrapText="1"/>
    </xf>
    <xf numFmtId="0" fontId="25" fillId="0" borderId="50" xfId="68" applyFont="1" applyFill="1" applyBorder="1" applyAlignment="1">
      <alignment vertical="center" wrapText="1"/>
    </xf>
    <xf numFmtId="4" fontId="59" fillId="60" borderId="42" xfId="0" applyNumberFormat="1" applyFont="1" applyFill="1" applyBorder="1" applyAlignment="1">
      <alignment vertical="center" wrapText="1"/>
    </xf>
    <xf numFmtId="4" fontId="59" fillId="59" borderId="42" xfId="0" applyNumberFormat="1" applyFont="1" applyFill="1" applyBorder="1" applyAlignment="1">
      <alignment vertical="center" wrapText="1"/>
    </xf>
    <xf numFmtId="0" fontId="25" fillId="0" borderId="50" xfId="106" applyFont="1" applyFill="1" applyBorder="1" applyAlignment="1">
      <alignment horizontal="center" vertical="center"/>
    </xf>
    <xf numFmtId="0" fontId="68" fillId="0" borderId="50" xfId="107" applyFont="1" applyFill="1" applyBorder="1" applyAlignment="1">
      <alignment vertical="center" wrapText="1"/>
    </xf>
    <xf numFmtId="0" fontId="68" fillId="0" borderId="34" xfId="107" applyFont="1" applyFill="1" applyBorder="1" applyAlignment="1">
      <alignment vertical="center" wrapText="1"/>
    </xf>
    <xf numFmtId="4" fontId="34" fillId="0" borderId="24" xfId="118" applyNumberFormat="1" applyFont="1" applyFill="1" applyBorder="1" applyAlignment="1">
      <alignment horizontal="center" vertical="center" wrapText="1"/>
    </xf>
    <xf numFmtId="4" fontId="34" fillId="0" borderId="80" xfId="118" applyNumberFormat="1" applyFont="1" applyFill="1" applyBorder="1" applyAlignment="1">
      <alignment horizontal="center" vertical="center" wrapText="1"/>
    </xf>
    <xf numFmtId="4" fontId="25" fillId="0" borderId="23" xfId="68" applyNumberFormat="1" applyFont="1" applyBorder="1" applyAlignment="1">
      <alignment horizontal="center" vertical="center" wrapText="1"/>
    </xf>
    <xf numFmtId="4" fontId="25" fillId="0" borderId="80" xfId="68" applyNumberFormat="1" applyFont="1" applyBorder="1" applyAlignment="1">
      <alignment horizontal="center" vertical="center" wrapText="1"/>
    </xf>
    <xf numFmtId="0" fontId="28" fillId="0" borderId="0" xfId="120" applyFont="1" applyAlignment="1">
      <alignment horizontal="center"/>
    </xf>
    <xf numFmtId="0" fontId="25" fillId="0" borderId="128" xfId="0" applyFont="1" applyFill="1" applyBorder="1" applyAlignment="1">
      <alignment horizontal="center" vertical="center"/>
    </xf>
    <xf numFmtId="49" fontId="25" fillId="0" borderId="124" xfId="0" applyNumberFormat="1" applyFont="1" applyBorder="1" applyAlignment="1">
      <alignment horizontal="center" vertical="center"/>
    </xf>
    <xf numFmtId="4" fontId="0" fillId="0" borderId="0" xfId="119" applyNumberFormat="1" applyFont="1" applyAlignment="1">
      <alignment vertical="center"/>
    </xf>
    <xf numFmtId="4" fontId="79" fillId="0" borderId="0" xfId="109" applyNumberFormat="1" applyFont="1" applyFill="1"/>
    <xf numFmtId="0" fontId="87" fillId="0" borderId="0" xfId="0" applyFont="1" applyAlignment="1">
      <alignment horizontal="right" vertical="center"/>
    </xf>
    <xf numFmtId="0" fontId="88" fillId="0" borderId="0" xfId="0" applyFont="1" applyAlignment="1">
      <alignment horizontal="center"/>
    </xf>
    <xf numFmtId="0" fontId="93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0" fontId="30" fillId="0" borderId="0" xfId="120" applyFont="1" applyAlignment="1">
      <alignment horizontal="center"/>
    </xf>
    <xf numFmtId="0" fontId="25" fillId="0" borderId="0" xfId="120" applyFont="1" applyAlignment="1">
      <alignment horizontal="left"/>
    </xf>
    <xf numFmtId="0" fontId="25" fillId="0" borderId="0" xfId="120" applyFont="1" applyAlignment="1">
      <alignment horizontal="left" wrapText="1"/>
    </xf>
    <xf numFmtId="0" fontId="93" fillId="0" borderId="0" xfId="113" applyFont="1" applyAlignment="1">
      <alignment horizontal="center" vertical="center" shrinkToFit="1"/>
    </xf>
    <xf numFmtId="0" fontId="93" fillId="0" borderId="0" xfId="113" applyFont="1" applyAlignment="1">
      <alignment horizontal="center"/>
    </xf>
    <xf numFmtId="0" fontId="28" fillId="0" borderId="29" xfId="120" applyFont="1" applyBorder="1" applyAlignment="1">
      <alignment vertical="center"/>
    </xf>
    <xf numFmtId="0" fontId="28" fillId="0" borderId="30" xfId="120" applyFont="1" applyBorder="1" applyAlignment="1">
      <alignment vertical="center"/>
    </xf>
    <xf numFmtId="0" fontId="28" fillId="0" borderId="28" xfId="120" applyFont="1" applyBorder="1" applyAlignment="1">
      <alignment vertical="center"/>
    </xf>
    <xf numFmtId="0" fontId="33" fillId="24" borderId="0" xfId="67" applyFont="1" applyFill="1" applyAlignment="1">
      <alignment horizontal="center"/>
    </xf>
    <xf numFmtId="0" fontId="30" fillId="26" borderId="13" xfId="120" applyFont="1" applyFill="1" applyBorder="1" applyAlignment="1">
      <alignment horizontal="center" vertical="center"/>
    </xf>
    <xf numFmtId="0" fontId="30" fillId="26" borderId="126" xfId="120" applyFont="1" applyFill="1" applyBorder="1" applyAlignment="1">
      <alignment horizontal="center" vertical="center"/>
    </xf>
    <xf numFmtId="0" fontId="30" fillId="26" borderId="67" xfId="120" applyFont="1" applyFill="1" applyBorder="1" applyAlignment="1">
      <alignment horizontal="center" vertical="center"/>
    </xf>
    <xf numFmtId="0" fontId="28" fillId="0" borderId="29" xfId="120" applyFont="1" applyBorder="1" applyAlignment="1">
      <alignment horizontal="center" vertical="center"/>
    </xf>
    <xf numFmtId="0" fontId="28" fillId="0" borderId="30" xfId="120" applyFont="1" applyBorder="1" applyAlignment="1">
      <alignment horizontal="center" vertical="center"/>
    </xf>
    <xf numFmtId="0" fontId="28" fillId="0" borderId="28" xfId="120" applyFont="1" applyBorder="1" applyAlignment="1">
      <alignment horizontal="center" vertical="center"/>
    </xf>
    <xf numFmtId="0" fontId="25" fillId="0" borderId="53" xfId="120" applyFont="1" applyBorder="1" applyAlignment="1">
      <alignment vertical="center"/>
    </xf>
    <xf numFmtId="0" fontId="25" fillId="0" borderId="78" xfId="120" applyFont="1" applyBorder="1" applyAlignment="1">
      <alignment vertical="center"/>
    </xf>
    <xf numFmtId="0" fontId="25" fillId="0" borderId="13" xfId="120" applyFont="1" applyBorder="1" applyAlignment="1">
      <alignment vertical="center"/>
    </xf>
    <xf numFmtId="0" fontId="25" fillId="0" borderId="126" xfId="120" applyFont="1" applyBorder="1" applyAlignment="1">
      <alignment vertical="center"/>
    </xf>
    <xf numFmtId="0" fontId="25" fillId="0" borderId="59" xfId="120" applyFont="1" applyBorder="1" applyAlignment="1">
      <alignment vertical="center"/>
    </xf>
    <xf numFmtId="0" fontId="25" fillId="0" borderId="56" xfId="120" applyFont="1" applyBorder="1" applyAlignment="1">
      <alignment vertical="center"/>
    </xf>
    <xf numFmtId="0" fontId="25" fillId="0" borderId="82" xfId="120" applyFont="1" applyBorder="1" applyAlignment="1">
      <alignment vertical="center"/>
    </xf>
    <xf numFmtId="0" fontId="25" fillId="0" borderId="76" xfId="120" applyFont="1" applyBorder="1" applyAlignment="1">
      <alignment vertical="center"/>
    </xf>
    <xf numFmtId="0" fontId="68" fillId="0" borderId="33" xfId="120" applyFont="1" applyBorder="1" applyAlignment="1">
      <alignment vertical="center"/>
    </xf>
    <xf numFmtId="0" fontId="25" fillId="0" borderId="14" xfId="120" applyFont="1" applyBorder="1" applyAlignment="1">
      <alignment vertical="center"/>
    </xf>
    <xf numFmtId="0" fontId="25" fillId="0" borderId="15" xfId="120" applyFont="1" applyBorder="1" applyAlignment="1">
      <alignment vertical="center"/>
    </xf>
    <xf numFmtId="0" fontId="25" fillId="0" borderId="11" xfId="120" applyFont="1" applyBorder="1" applyAlignment="1">
      <alignment vertical="center"/>
    </xf>
    <xf numFmtId="0" fontId="25" fillId="0" borderId="13" xfId="120" applyFont="1" applyBorder="1" applyAlignment="1">
      <alignment horizontal="left" vertical="center"/>
    </xf>
    <xf numFmtId="0" fontId="25" fillId="0" borderId="59" xfId="120" applyFont="1" applyBorder="1" applyAlignment="1">
      <alignment horizontal="left" vertical="center"/>
    </xf>
    <xf numFmtId="0" fontId="25" fillId="0" borderId="28" xfId="120" applyFont="1" applyBorder="1" applyAlignment="1">
      <alignment vertical="center"/>
    </xf>
    <xf numFmtId="0" fontId="25" fillId="0" borderId="33" xfId="120" applyFont="1" applyBorder="1" applyAlignment="1">
      <alignment vertical="center"/>
    </xf>
    <xf numFmtId="0" fontId="28" fillId="0" borderId="30" xfId="120" applyFont="1" applyBorder="1" applyAlignment="1">
      <alignment horizontal="left" vertical="center"/>
    </xf>
    <xf numFmtId="0" fontId="28" fillId="0" borderId="28" xfId="120" applyFont="1" applyBorder="1" applyAlignment="1">
      <alignment horizontal="left" vertical="center"/>
    </xf>
    <xf numFmtId="0" fontId="25" fillId="0" borderId="53" xfId="120" applyFont="1" applyBorder="1" applyAlignment="1">
      <alignment horizontal="left" vertical="center"/>
    </xf>
    <xf numFmtId="0" fontId="25" fillId="0" borderId="47" xfId="120" applyFont="1" applyBorder="1" applyAlignment="1">
      <alignment horizontal="left" vertical="center"/>
    </xf>
    <xf numFmtId="0" fontId="25" fillId="0" borderId="61" xfId="120" applyFont="1" applyBorder="1" applyAlignment="1">
      <alignment horizontal="left" vertical="center"/>
    </xf>
    <xf numFmtId="0" fontId="25" fillId="0" borderId="107" xfId="120" applyFont="1" applyBorder="1" applyAlignment="1">
      <alignment horizontal="left" vertical="center"/>
    </xf>
    <xf numFmtId="0" fontId="25" fillId="0" borderId="28" xfId="120" applyFont="1" applyBorder="1" applyAlignment="1">
      <alignment horizontal="left" vertical="center"/>
    </xf>
    <xf numFmtId="0" fontId="25" fillId="0" borderId="41" xfId="120" applyFont="1" applyBorder="1" applyAlignment="1">
      <alignment horizontal="left" vertical="center"/>
    </xf>
    <xf numFmtId="0" fontId="25" fillId="0" borderId="56" xfId="120" applyFont="1" applyBorder="1" applyAlignment="1">
      <alignment horizontal="left" vertical="center"/>
    </xf>
    <xf numFmtId="0" fontId="25" fillId="0" borderId="76" xfId="120" applyFont="1" applyBorder="1" applyAlignment="1">
      <alignment horizontal="left" vertical="center"/>
    </xf>
    <xf numFmtId="0" fontId="28" fillId="0" borderId="28" xfId="120" applyFont="1" applyFill="1" applyBorder="1" applyAlignment="1">
      <alignment horizontal="left" vertical="center"/>
    </xf>
    <xf numFmtId="0" fontId="28" fillId="0" borderId="33" xfId="120" applyFont="1" applyFill="1" applyBorder="1" applyAlignment="1">
      <alignment horizontal="left" vertical="center"/>
    </xf>
    <xf numFmtId="0" fontId="28" fillId="0" borderId="41" xfId="120" applyFont="1" applyFill="1" applyBorder="1" applyAlignment="1">
      <alignment horizontal="left" vertical="center"/>
    </xf>
    <xf numFmtId="0" fontId="33" fillId="24" borderId="0" xfId="67" applyFont="1" applyFill="1" applyAlignment="1">
      <alignment horizontal="center" vertical="center"/>
    </xf>
    <xf numFmtId="0" fontId="28" fillId="0" borderId="19" xfId="120" applyFont="1" applyBorder="1" applyAlignment="1">
      <alignment horizontal="center" vertical="center"/>
    </xf>
    <xf numFmtId="0" fontId="28" fillId="0" borderId="33" xfId="120" applyFont="1" applyBorder="1" applyAlignment="1">
      <alignment horizontal="center" vertical="center"/>
    </xf>
    <xf numFmtId="0" fontId="28" fillId="0" borderId="41" xfId="120" applyFont="1" applyBorder="1" applyAlignment="1">
      <alignment horizontal="center" vertical="center"/>
    </xf>
    <xf numFmtId="49" fontId="25" fillId="0" borderId="31" xfId="120" applyNumberFormat="1" applyFont="1" applyFill="1" applyBorder="1" applyAlignment="1">
      <alignment horizontal="center" vertical="center" textRotation="90" wrapText="1"/>
    </xf>
    <xf numFmtId="49" fontId="25" fillId="0" borderId="43" xfId="120" applyNumberFormat="1" applyFont="1" applyFill="1" applyBorder="1" applyAlignment="1">
      <alignment horizontal="center" vertical="center" textRotation="90" wrapText="1"/>
    </xf>
    <xf numFmtId="49" fontId="25" fillId="0" borderId="60" xfId="120" applyNumberFormat="1" applyFont="1" applyFill="1" applyBorder="1" applyAlignment="1">
      <alignment horizontal="center" vertical="center" textRotation="90" wrapText="1"/>
    </xf>
    <xf numFmtId="49" fontId="34" fillId="0" borderId="46" xfId="120" applyNumberFormat="1" applyFont="1" applyBorder="1" applyAlignment="1">
      <alignment horizontal="center" vertical="center"/>
    </xf>
    <xf numFmtId="49" fontId="34" fillId="0" borderId="43" xfId="120" applyNumberFormat="1" applyFont="1" applyBorder="1" applyAlignment="1">
      <alignment horizontal="center" vertical="center"/>
    </xf>
    <xf numFmtId="49" fontId="34" fillId="0" borderId="48" xfId="120" applyNumberFormat="1" applyFont="1" applyBorder="1" applyAlignment="1">
      <alignment horizontal="center" vertical="center"/>
    </xf>
    <xf numFmtId="49" fontId="31" fillId="0" borderId="46" xfId="120" applyNumberFormat="1" applyFont="1" applyBorder="1" applyAlignment="1">
      <alignment horizontal="center" vertical="center"/>
    </xf>
    <xf numFmtId="49" fontId="31" fillId="0" borderId="60" xfId="120" applyNumberFormat="1" applyFont="1" applyBorder="1" applyAlignment="1">
      <alignment horizontal="center" vertical="center"/>
    </xf>
    <xf numFmtId="0" fontId="28" fillId="0" borderId="19" xfId="67" applyFont="1" applyBorder="1" applyAlignment="1">
      <alignment horizontal="center" vertical="center"/>
    </xf>
    <xf numFmtId="0" fontId="28" fillId="0" borderId="33" xfId="67" applyFont="1" applyBorder="1" applyAlignment="1">
      <alignment horizontal="center" vertical="center"/>
    </xf>
    <xf numFmtId="0" fontId="28" fillId="0" borderId="41" xfId="67" applyFont="1" applyBorder="1" applyAlignment="1">
      <alignment horizontal="center" vertical="center"/>
    </xf>
    <xf numFmtId="49" fontId="27" fillId="26" borderId="0" xfId="68" applyNumberFormat="1" applyFont="1" applyFill="1" applyBorder="1" applyAlignment="1">
      <alignment horizontal="center"/>
    </xf>
    <xf numFmtId="0" fontId="72" fillId="62" borderId="28" xfId="68" applyFont="1" applyFill="1" applyBorder="1" applyAlignment="1">
      <alignment horizontal="left" vertical="center" wrapText="1"/>
    </xf>
    <xf numFmtId="0" fontId="72" fillId="62" borderId="33" xfId="68" applyFont="1" applyFill="1" applyBorder="1" applyAlignment="1">
      <alignment horizontal="left" vertical="center" wrapText="1"/>
    </xf>
    <xf numFmtId="0" fontId="72" fillId="63" borderId="28" xfId="68" applyFont="1" applyFill="1" applyBorder="1" applyAlignment="1">
      <alignment horizontal="left" vertical="center" wrapText="1"/>
    </xf>
    <xf numFmtId="0" fontId="72" fillId="63" borderId="33" xfId="68" applyFont="1" applyFill="1" applyBorder="1" applyAlignment="1">
      <alignment horizontal="left" vertical="center" wrapText="1"/>
    </xf>
    <xf numFmtId="0" fontId="72" fillId="66" borderId="28" xfId="68" applyFont="1" applyFill="1" applyBorder="1" applyAlignment="1">
      <alignment horizontal="left" vertical="center" wrapText="1"/>
    </xf>
    <xf numFmtId="0" fontId="72" fillId="66" borderId="33" xfId="68" applyFont="1" applyFill="1" applyBorder="1" applyAlignment="1">
      <alignment horizontal="left" vertical="center" wrapText="1"/>
    </xf>
    <xf numFmtId="0" fontId="80" fillId="0" borderId="0" xfId="119" applyFont="1" applyAlignment="1">
      <alignment horizontal="center"/>
    </xf>
    <xf numFmtId="0" fontId="33" fillId="0" borderId="0" xfId="119" applyFont="1" applyAlignment="1">
      <alignment horizontal="center"/>
    </xf>
    <xf numFmtId="0" fontId="30" fillId="0" borderId="0" xfId="119" applyFont="1" applyAlignment="1">
      <alignment horizontal="center"/>
    </xf>
    <xf numFmtId="0" fontId="72" fillId="0" borderId="31" xfId="119" applyFont="1" applyBorder="1" applyAlignment="1">
      <alignment horizontal="center" vertical="center"/>
    </xf>
    <xf numFmtId="0" fontId="72" fillId="0" borderId="60" xfId="119" applyFont="1" applyBorder="1" applyAlignment="1">
      <alignment horizontal="center" vertical="center"/>
    </xf>
    <xf numFmtId="4" fontId="102" fillId="59" borderId="11" xfId="119" applyNumberFormat="1" applyFont="1" applyFill="1" applyBorder="1" applyAlignment="1">
      <alignment horizontal="right" indent="1"/>
    </xf>
    <xf numFmtId="0" fontId="80" fillId="0" borderId="11" xfId="119" applyFont="1" applyBorder="1" applyAlignment="1">
      <alignment horizontal="left"/>
    </xf>
    <xf numFmtId="4" fontId="72" fillId="66" borderId="11" xfId="119" applyNumberFormat="1" applyFont="1" applyFill="1" applyBorder="1" applyAlignment="1">
      <alignment horizontal="right" indent="1"/>
    </xf>
    <xf numFmtId="0" fontId="80" fillId="0" borderId="31" xfId="119" applyFont="1" applyBorder="1" applyAlignment="1">
      <alignment horizontal="center" vertical="center"/>
    </xf>
    <xf numFmtId="0" fontId="80" fillId="0" borderId="60" xfId="119" applyFont="1" applyBorder="1" applyAlignment="1">
      <alignment horizontal="center" vertical="center"/>
    </xf>
    <xf numFmtId="4" fontId="72" fillId="64" borderId="11" xfId="119" applyNumberFormat="1" applyFont="1" applyFill="1" applyBorder="1" applyAlignment="1">
      <alignment horizontal="right" indent="1"/>
    </xf>
    <xf numFmtId="4" fontId="72" fillId="25" borderId="11" xfId="119" applyNumberFormat="1" applyFont="1" applyFill="1" applyBorder="1" applyAlignment="1">
      <alignment horizontal="right" indent="1"/>
    </xf>
    <xf numFmtId="4" fontId="72" fillId="0" borderId="11" xfId="119" applyNumberFormat="1" applyFont="1" applyFill="1" applyBorder="1" applyAlignment="1">
      <alignment horizontal="right" indent="1"/>
    </xf>
    <xf numFmtId="4" fontId="28" fillId="0" borderId="35" xfId="70" applyNumberFormat="1" applyFont="1" applyFill="1" applyBorder="1" applyAlignment="1">
      <alignment horizontal="center" vertical="center" wrapText="1"/>
    </xf>
    <xf numFmtId="4" fontId="28" fillId="0" borderId="80" xfId="70" applyNumberFormat="1" applyFont="1" applyFill="1" applyBorder="1" applyAlignment="1">
      <alignment horizontal="center" vertical="center" wrapText="1"/>
    </xf>
    <xf numFmtId="0" fontId="28" fillId="59" borderId="38" xfId="70" applyFont="1" applyFill="1" applyBorder="1" applyAlignment="1">
      <alignment horizontal="center" vertical="center" wrapText="1"/>
    </xf>
    <xf numFmtId="0" fontId="28" fillId="59" borderId="46" xfId="70" applyFont="1" applyFill="1" applyBorder="1" applyAlignment="1">
      <alignment horizontal="center" vertical="center" wrapText="1"/>
    </xf>
    <xf numFmtId="0" fontId="28" fillId="0" borderId="110" xfId="0" applyFont="1" applyFill="1" applyBorder="1" applyAlignment="1">
      <alignment horizontal="center" vertical="center" wrapText="1"/>
    </xf>
    <xf numFmtId="0" fontId="28" fillId="0" borderId="106" xfId="0" applyFont="1" applyFill="1" applyBorder="1" applyAlignment="1">
      <alignment horizontal="center" vertical="center" wrapText="1"/>
    </xf>
    <xf numFmtId="0" fontId="28" fillId="0" borderId="63" xfId="0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/>
    </xf>
    <xf numFmtId="0" fontId="80" fillId="0" borderId="80" xfId="0" applyFont="1" applyBorder="1" applyAlignment="1">
      <alignment horizontal="center" vertical="center"/>
    </xf>
    <xf numFmtId="0" fontId="41" fillId="69" borderId="103" xfId="0" applyFont="1" applyFill="1" applyBorder="1" applyAlignment="1">
      <alignment horizontal="center" vertical="center" wrapText="1"/>
    </xf>
    <xf numFmtId="0" fontId="41" fillId="69" borderId="69" xfId="0" applyFont="1" applyFill="1" applyBorder="1" applyAlignment="1">
      <alignment horizontal="center" vertical="center" wrapText="1"/>
    </xf>
    <xf numFmtId="0" fontId="28" fillId="60" borderId="38" xfId="70" applyFont="1" applyFill="1" applyBorder="1" applyAlignment="1">
      <alignment horizontal="center" vertical="center" wrapText="1"/>
    </xf>
    <xf numFmtId="0" fontId="28" fillId="60" borderId="46" xfId="70" applyFont="1" applyFill="1" applyBorder="1" applyAlignment="1">
      <alignment horizontal="center" vertical="center" wrapText="1"/>
    </xf>
    <xf numFmtId="0" fontId="29" fillId="0" borderId="62" xfId="68" applyFont="1" applyBorder="1" applyAlignment="1">
      <alignment horizontal="center" vertical="center"/>
    </xf>
    <xf numFmtId="0" fontId="29" fillId="0" borderId="129" xfId="68" applyFont="1" applyBorder="1" applyAlignment="1">
      <alignment horizontal="center" vertical="center"/>
    </xf>
    <xf numFmtId="0" fontId="29" fillId="0" borderId="63" xfId="68" applyFont="1" applyBorder="1" applyAlignment="1">
      <alignment horizontal="center" vertical="center"/>
    </xf>
    <xf numFmtId="0" fontId="29" fillId="0" borderId="153" xfId="68" applyFont="1" applyBorder="1" applyAlignment="1">
      <alignment horizontal="center" vertical="center"/>
    </xf>
    <xf numFmtId="0" fontId="29" fillId="0" borderId="26" xfId="68" applyFont="1" applyBorder="1" applyAlignment="1">
      <alignment horizontal="center" vertical="center"/>
    </xf>
    <xf numFmtId="0" fontId="29" fillId="0" borderId="57" xfId="68" applyFont="1" applyBorder="1" applyAlignment="1">
      <alignment horizontal="center" vertical="center"/>
    </xf>
    <xf numFmtId="4" fontId="28" fillId="0" borderId="105" xfId="70" applyNumberFormat="1" applyFont="1" applyFill="1" applyBorder="1" applyAlignment="1">
      <alignment horizontal="center" vertical="center" wrapText="1"/>
    </xf>
    <xf numFmtId="4" fontId="28" fillId="0" borderId="101" xfId="70" applyNumberFormat="1" applyFont="1" applyFill="1" applyBorder="1" applyAlignment="1">
      <alignment horizontal="center" vertical="center" wrapText="1"/>
    </xf>
    <xf numFmtId="0" fontId="29" fillId="0" borderId="61" xfId="68" applyFont="1" applyBorder="1" applyAlignment="1">
      <alignment horizontal="center" vertical="center"/>
    </xf>
    <xf numFmtId="4" fontId="28" fillId="0" borderId="107" xfId="70" applyNumberFormat="1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79" xfId="0" applyFont="1" applyFill="1" applyBorder="1" applyAlignment="1">
      <alignment horizontal="center" vertical="center" wrapText="1"/>
    </xf>
    <xf numFmtId="0" fontId="29" fillId="0" borderId="35" xfId="68" applyFont="1" applyBorder="1" applyAlignment="1">
      <alignment horizontal="center" vertical="center"/>
    </xf>
    <xf numFmtId="0" fontId="29" fillId="0" borderId="80" xfId="68" applyFont="1" applyBorder="1" applyAlignment="1">
      <alignment horizontal="center" vertical="center"/>
    </xf>
    <xf numFmtId="4" fontId="28" fillId="0" borderId="31" xfId="70" applyNumberFormat="1" applyFont="1" applyFill="1" applyBorder="1" applyAlignment="1">
      <alignment horizontal="center" vertical="center" wrapText="1"/>
    </xf>
    <xf numFmtId="4" fontId="28" fillId="0" borderId="60" xfId="70" applyNumberFormat="1" applyFont="1" applyFill="1" applyBorder="1" applyAlignment="1">
      <alignment horizontal="center" vertical="center" wrapText="1"/>
    </xf>
    <xf numFmtId="49" fontId="30" fillId="0" borderId="0" xfId="68" applyNumberFormat="1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110" xfId="68" applyFont="1" applyBorder="1" applyAlignment="1">
      <alignment horizontal="center" vertical="center"/>
    </xf>
    <xf numFmtId="0" fontId="29" fillId="0" borderId="106" xfId="68" applyFont="1" applyBorder="1" applyAlignment="1">
      <alignment horizontal="center" vertical="center"/>
    </xf>
    <xf numFmtId="0" fontId="29" fillId="0" borderId="70" xfId="68" applyFont="1" applyBorder="1" applyAlignment="1">
      <alignment horizontal="center" vertical="center"/>
    </xf>
    <xf numFmtId="0" fontId="29" fillId="0" borderId="79" xfId="68" applyFont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 wrapText="1"/>
    </xf>
    <xf numFmtId="0" fontId="28" fillId="0" borderId="69" xfId="0" applyFont="1" applyFill="1" applyBorder="1" applyAlignment="1">
      <alignment horizontal="center" vertical="center" wrapText="1"/>
    </xf>
    <xf numFmtId="49" fontId="28" fillId="0" borderId="63" xfId="0" applyNumberFormat="1" applyFont="1" applyFill="1" applyBorder="1" applyAlignment="1">
      <alignment horizontal="center" vertical="center" wrapText="1"/>
    </xf>
    <xf numFmtId="49" fontId="28" fillId="0" borderId="70" xfId="0" applyNumberFormat="1" applyFont="1" applyFill="1" applyBorder="1" applyAlignment="1">
      <alignment horizontal="center" vertical="center" wrapText="1"/>
    </xf>
    <xf numFmtId="4" fontId="28" fillId="0" borderId="43" xfId="70" applyNumberFormat="1" applyFont="1" applyFill="1" applyBorder="1" applyAlignment="1">
      <alignment horizontal="center" vertical="center" wrapText="1"/>
    </xf>
    <xf numFmtId="0" fontId="29" fillId="0" borderId="162" xfId="68" applyFont="1" applyBorder="1" applyAlignment="1">
      <alignment horizontal="center" vertical="center"/>
    </xf>
    <xf numFmtId="4" fontId="82" fillId="0" borderId="0" xfId="68" applyNumberFormat="1" applyFont="1" applyFill="1" applyBorder="1" applyAlignment="1">
      <alignment horizontal="center" vertical="center" wrapText="1"/>
    </xf>
    <xf numFmtId="4" fontId="28" fillId="0" borderId="105" xfId="116" applyNumberFormat="1" applyFont="1" applyFill="1" applyBorder="1" applyAlignment="1">
      <alignment horizontal="center" vertical="center" wrapText="1"/>
    </xf>
    <xf numFmtId="4" fontId="28" fillId="0" borderId="107" xfId="116" applyNumberFormat="1" applyFont="1" applyFill="1" applyBorder="1" applyAlignment="1">
      <alignment horizontal="center" vertical="center" wrapText="1"/>
    </xf>
    <xf numFmtId="0" fontId="28" fillId="0" borderId="26" xfId="68" applyFont="1" applyBorder="1" applyAlignment="1">
      <alignment horizontal="center" vertical="center" wrapText="1"/>
    </xf>
    <xf numFmtId="0" fontId="28" fillId="0" borderId="61" xfId="68" applyFont="1" applyBorder="1" applyAlignment="1">
      <alignment horizontal="center" vertical="center" wrapText="1"/>
    </xf>
    <xf numFmtId="4" fontId="28" fillId="0" borderId="35" xfId="116" applyNumberFormat="1" applyFont="1" applyFill="1" applyBorder="1" applyAlignment="1">
      <alignment horizontal="center" vertical="center" wrapText="1"/>
    </xf>
    <xf numFmtId="4" fontId="28" fillId="0" borderId="80" xfId="116" applyNumberFormat="1" applyFont="1" applyFill="1" applyBorder="1" applyAlignment="1">
      <alignment horizontal="center" vertical="center" wrapText="1"/>
    </xf>
    <xf numFmtId="0" fontId="25" fillId="0" borderId="55" xfId="67" applyFont="1" applyBorder="1" applyAlignment="1">
      <alignment horizontal="left"/>
    </xf>
    <xf numFmtId="0" fontId="25" fillId="0" borderId="59" xfId="67" applyFont="1" applyBorder="1" applyAlignment="1">
      <alignment horizontal="left"/>
    </xf>
    <xf numFmtId="0" fontId="30" fillId="27" borderId="0" xfId="67" applyFont="1" applyFill="1" applyBorder="1" applyAlignment="1">
      <alignment horizontal="center"/>
    </xf>
    <xf numFmtId="0" fontId="28" fillId="0" borderId="19" xfId="67" applyFont="1" applyBorder="1" applyAlignment="1">
      <alignment horizontal="center"/>
    </xf>
    <xf numFmtId="0" fontId="28" fillId="0" borderId="33" xfId="67" applyFont="1" applyBorder="1" applyAlignment="1">
      <alignment horizontal="center"/>
    </xf>
    <xf numFmtId="0" fontId="28" fillId="0" borderId="41" xfId="67" applyFont="1" applyBorder="1" applyAlignment="1">
      <alignment horizontal="center"/>
    </xf>
    <xf numFmtId="0" fontId="37" fillId="0" borderId="62" xfId="67" applyFont="1" applyBorder="1" applyAlignment="1">
      <alignment horizontal="left"/>
    </xf>
    <xf numFmtId="0" fontId="37" fillId="0" borderId="26" xfId="67" applyFont="1" applyBorder="1" applyAlignment="1">
      <alignment horizontal="left"/>
    </xf>
    <xf numFmtId="0" fontId="25" fillId="0" borderId="64" xfId="67" applyFont="1" applyBorder="1" applyAlignment="1">
      <alignment horizontal="left"/>
    </xf>
    <xf numFmtId="0" fontId="25" fillId="0" borderId="47" xfId="67" applyFont="1" applyBorder="1" applyAlignment="1">
      <alignment horizontal="left"/>
    </xf>
    <xf numFmtId="0" fontId="25" fillId="0" borderId="68" xfId="67" applyFont="1" applyBorder="1" applyAlignment="1">
      <alignment horizontal="left"/>
    </xf>
    <xf numFmtId="0" fontId="25" fillId="0" borderId="76" xfId="67" applyFont="1" applyBorder="1" applyAlignment="1">
      <alignment horizontal="left"/>
    </xf>
    <xf numFmtId="0" fontId="25" fillId="0" borderId="65" xfId="67" applyFont="1" applyBorder="1" applyAlignment="1">
      <alignment horizontal="left"/>
    </xf>
    <xf numFmtId="0" fontId="25" fillId="0" borderId="125" xfId="67" applyFont="1" applyBorder="1" applyAlignment="1">
      <alignment horizontal="left"/>
    </xf>
    <xf numFmtId="49" fontId="30" fillId="0" borderId="0" xfId="68" applyNumberFormat="1" applyFont="1" applyFill="1" applyAlignment="1">
      <alignment horizontal="left"/>
    </xf>
    <xf numFmtId="0" fontId="28" fillId="60" borderId="31" xfId="70" applyFont="1" applyFill="1" applyBorder="1" applyAlignment="1">
      <alignment horizontal="center" vertical="center" wrapText="1"/>
    </xf>
    <xf numFmtId="0" fontId="28" fillId="60" borderId="60" xfId="70" applyFont="1" applyFill="1" applyBorder="1" applyAlignment="1">
      <alignment horizontal="center" vertical="center" wrapText="1"/>
    </xf>
    <xf numFmtId="0" fontId="30" fillId="0" borderId="0" xfId="70" applyFont="1" applyFill="1" applyAlignment="1">
      <alignment horizontal="left"/>
    </xf>
    <xf numFmtId="0" fontId="31" fillId="0" borderId="55" xfId="67" applyFont="1" applyBorder="1" applyAlignment="1">
      <alignment horizontal="left"/>
    </xf>
    <xf numFmtId="0" fontId="31" fillId="0" borderId="59" xfId="67" applyFont="1" applyBorder="1" applyAlignment="1">
      <alignment horizontal="left"/>
    </xf>
    <xf numFmtId="0" fontId="37" fillId="0" borderId="29" xfId="67" applyFont="1" applyBorder="1" applyAlignment="1">
      <alignment horizontal="left"/>
    </xf>
    <xf numFmtId="0" fontId="37" fillId="0" borderId="27" xfId="67" applyFont="1" applyBorder="1" applyAlignment="1">
      <alignment horizontal="left"/>
    </xf>
    <xf numFmtId="0" fontId="31" fillId="0" borderId="64" xfId="67" applyFont="1" applyBorder="1" applyAlignment="1">
      <alignment horizontal="left"/>
    </xf>
    <xf numFmtId="0" fontId="31" fillId="0" borderId="47" xfId="67" applyFont="1" applyBorder="1" applyAlignment="1">
      <alignment horizontal="left"/>
    </xf>
    <xf numFmtId="0" fontId="31" fillId="0" borderId="69" xfId="67" applyFont="1" applyBorder="1" applyAlignment="1">
      <alignment horizontal="left"/>
    </xf>
    <xf numFmtId="0" fontId="31" fillId="0" borderId="107" xfId="67" applyFont="1" applyBorder="1" applyAlignment="1">
      <alignment horizontal="left"/>
    </xf>
    <xf numFmtId="0" fontId="28" fillId="0" borderId="35" xfId="68" applyFont="1" applyBorder="1" applyAlignment="1">
      <alignment horizontal="center" vertical="center" wrapText="1"/>
    </xf>
    <xf numFmtId="0" fontId="28" fillId="0" borderId="80" xfId="68" applyFont="1" applyBorder="1" applyAlignment="1">
      <alignment horizontal="center" vertical="center" wrapText="1"/>
    </xf>
    <xf numFmtId="0" fontId="30" fillId="0" borderId="0" xfId="70" applyFont="1" applyFill="1" applyAlignment="1">
      <alignment horizontal="left" vertical="center"/>
    </xf>
    <xf numFmtId="49" fontId="27" fillId="26" borderId="0" xfId="68" applyNumberFormat="1" applyFont="1" applyFill="1" applyBorder="1" applyAlignment="1">
      <alignment horizontal="center" vertical="center"/>
    </xf>
    <xf numFmtId="0" fontId="37" fillId="0" borderId="33" xfId="67" applyFont="1" applyBorder="1" applyAlignment="1">
      <alignment horizontal="left"/>
    </xf>
    <xf numFmtId="0" fontId="31" fillId="0" borderId="77" xfId="67" applyFont="1" applyBorder="1" applyAlignment="1">
      <alignment horizontal="left"/>
    </xf>
    <xf numFmtId="0" fontId="31" fillId="0" borderId="28" xfId="67" applyFont="1" applyBorder="1" applyAlignment="1">
      <alignment horizontal="left"/>
    </xf>
    <xf numFmtId="49" fontId="30" fillId="0" borderId="0" xfId="68" applyNumberFormat="1" applyFont="1" applyFill="1" applyAlignment="1">
      <alignment horizontal="left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61" xfId="0" applyFont="1" applyFill="1" applyBorder="1" applyAlignment="1">
      <alignment horizontal="center" vertical="center" wrapText="1"/>
    </xf>
    <xf numFmtId="0" fontId="41" fillId="69" borderId="31" xfId="0" applyFont="1" applyFill="1" applyBorder="1" applyAlignment="1">
      <alignment horizontal="center" vertical="center" wrapText="1"/>
    </xf>
    <xf numFmtId="0" fontId="41" fillId="69" borderId="60" xfId="0" applyFont="1" applyFill="1" applyBorder="1" applyAlignment="1">
      <alignment horizontal="center" vertical="center" wrapText="1"/>
    </xf>
    <xf numFmtId="0" fontId="31" fillId="0" borderId="66" xfId="67" applyFont="1" applyBorder="1" applyAlignment="1">
      <alignment horizontal="left"/>
    </xf>
    <xf numFmtId="0" fontId="31" fillId="0" borderId="15" xfId="67" applyFont="1" applyBorder="1" applyAlignment="1">
      <alignment horizontal="left"/>
    </xf>
    <xf numFmtId="0" fontId="31" fillId="0" borderId="67" xfId="67" applyFont="1" applyBorder="1" applyAlignment="1">
      <alignment horizontal="left"/>
    </xf>
    <xf numFmtId="0" fontId="31" fillId="0" borderId="13" xfId="67" applyFont="1" applyBorder="1" applyAlignment="1">
      <alignment horizontal="left"/>
    </xf>
    <xf numFmtId="0" fontId="31" fillId="0" borderId="51" xfId="67" applyFont="1" applyBorder="1" applyAlignment="1">
      <alignment horizontal="left"/>
    </xf>
    <xf numFmtId="0" fontId="31" fillId="0" borderId="56" xfId="67" applyFont="1" applyBorder="1" applyAlignment="1">
      <alignment horizontal="left"/>
    </xf>
    <xf numFmtId="0" fontId="29" fillId="0" borderId="31" xfId="68" applyFont="1" applyBorder="1" applyAlignment="1">
      <alignment horizontal="center" vertical="center"/>
    </xf>
    <xf numFmtId="0" fontId="29" fillId="0" borderId="60" xfId="68" applyFont="1" applyBorder="1" applyAlignment="1">
      <alignment horizontal="center" vertical="center"/>
    </xf>
    <xf numFmtId="0" fontId="28" fillId="59" borderId="64" xfId="70" applyFont="1" applyFill="1" applyBorder="1" applyAlignment="1">
      <alignment horizontal="center" vertical="center" wrapText="1"/>
    </xf>
    <xf numFmtId="0" fontId="28" fillId="59" borderId="154" xfId="70" applyFont="1" applyFill="1" applyBorder="1" applyAlignment="1">
      <alignment horizontal="center" vertical="center" wrapText="1"/>
    </xf>
    <xf numFmtId="0" fontId="28" fillId="60" borderId="64" xfId="70" applyFont="1" applyFill="1" applyBorder="1" applyAlignment="1">
      <alignment horizontal="center" vertical="center" wrapText="1"/>
    </xf>
    <xf numFmtId="0" fontId="28" fillId="60" borderId="154" xfId="70" applyFont="1" applyFill="1" applyBorder="1" applyAlignment="1">
      <alignment horizontal="center" vertical="center" wrapText="1"/>
    </xf>
    <xf numFmtId="0" fontId="29" fillId="0" borderId="35" xfId="68" applyFont="1" applyBorder="1" applyAlignment="1">
      <alignment horizontal="center" vertical="center" wrapText="1"/>
    </xf>
    <xf numFmtId="0" fontId="29" fillId="0" borderId="80" xfId="68" applyFont="1" applyBorder="1" applyAlignment="1">
      <alignment horizontal="center" vertical="center" wrapText="1"/>
    </xf>
    <xf numFmtId="0" fontId="28" fillId="0" borderId="133" xfId="0" applyFont="1" applyFill="1" applyBorder="1" applyAlignment="1">
      <alignment horizontal="center" vertical="center" wrapText="1"/>
    </xf>
    <xf numFmtId="0" fontId="28" fillId="0" borderId="152" xfId="0" applyFont="1" applyFill="1" applyBorder="1" applyAlignment="1">
      <alignment horizontal="center" vertical="center" wrapText="1"/>
    </xf>
    <xf numFmtId="0" fontId="29" fillId="0" borderId="62" xfId="70" applyFont="1" applyBorder="1" applyAlignment="1">
      <alignment horizontal="center" vertical="center"/>
    </xf>
    <xf numFmtId="0" fontId="29" fillId="0" borderId="129" xfId="70" applyFont="1" applyBorder="1" applyAlignment="1">
      <alignment horizontal="center" vertical="center"/>
    </xf>
    <xf numFmtId="0" fontId="29" fillId="0" borderId="63" xfId="70" applyFont="1" applyBorder="1" applyAlignment="1">
      <alignment horizontal="center" vertical="center"/>
    </xf>
    <xf numFmtId="0" fontId="29" fillId="0" borderId="153" xfId="70" applyFont="1" applyBorder="1" applyAlignment="1">
      <alignment horizontal="center" vertical="center"/>
    </xf>
    <xf numFmtId="0" fontId="29" fillId="0" borderId="26" xfId="70" applyFont="1" applyBorder="1" applyAlignment="1">
      <alignment horizontal="center" vertical="center"/>
    </xf>
    <xf numFmtId="0" fontId="29" fillId="0" borderId="57" xfId="70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31" fillId="0" borderId="33" xfId="67" applyFont="1" applyBorder="1" applyAlignment="1">
      <alignment horizontal="left"/>
    </xf>
    <xf numFmtId="0" fontId="28" fillId="0" borderId="103" xfId="68" applyFont="1" applyBorder="1" applyAlignment="1">
      <alignment horizontal="center" vertical="center" wrapText="1"/>
    </xf>
    <xf numFmtId="0" fontId="28" fillId="0" borderId="69" xfId="68" applyFont="1" applyBorder="1" applyAlignment="1">
      <alignment horizontal="center" vertical="center" wrapText="1"/>
    </xf>
    <xf numFmtId="0" fontId="25" fillId="0" borderId="13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left"/>
    </xf>
    <xf numFmtId="0" fontId="34" fillId="0" borderId="66" xfId="110" applyFont="1" applyBorder="1" applyAlignment="1">
      <alignment horizontal="left"/>
    </xf>
    <xf numFmtId="0" fontId="34" fillId="0" borderId="15" xfId="110" applyFont="1" applyBorder="1" applyAlignment="1">
      <alignment horizontal="left"/>
    </xf>
    <xf numFmtId="0" fontId="34" fillId="0" borderId="51" xfId="110" applyFont="1" applyBorder="1" applyAlignment="1">
      <alignment horizontal="left"/>
    </xf>
    <xf numFmtId="0" fontId="34" fillId="0" borderId="56" xfId="110" applyFont="1" applyBorder="1" applyAlignment="1">
      <alignment horizontal="left"/>
    </xf>
    <xf numFmtId="49" fontId="30" fillId="0" borderId="0" xfId="68" applyNumberFormat="1" applyFont="1" applyFill="1" applyAlignment="1">
      <alignment horizontal="center" vertical="center"/>
    </xf>
    <xf numFmtId="0" fontId="28" fillId="0" borderId="0" xfId="124" applyFont="1" applyFill="1" applyBorder="1" applyAlignment="1">
      <alignment horizontal="center" vertical="center" wrapText="1"/>
    </xf>
    <xf numFmtId="0" fontId="28" fillId="0" borderId="62" xfId="124" applyFont="1" applyFill="1" applyBorder="1" applyAlignment="1">
      <alignment horizontal="center" vertical="center" wrapText="1"/>
    </xf>
    <xf numFmtId="0" fontId="28" fillId="0" borderId="79" xfId="124" applyFont="1" applyFill="1" applyBorder="1" applyAlignment="1">
      <alignment horizontal="center" vertical="center" wrapText="1"/>
    </xf>
    <xf numFmtId="4" fontId="28" fillId="0" borderId="47" xfId="70" applyNumberFormat="1" applyFont="1" applyFill="1" applyBorder="1" applyAlignment="1">
      <alignment horizontal="center" vertical="center" wrapText="1"/>
    </xf>
    <xf numFmtId="4" fontId="28" fillId="0" borderId="76" xfId="70" applyNumberFormat="1" applyFont="1" applyFill="1" applyBorder="1" applyAlignment="1">
      <alignment horizontal="center" vertical="center" wrapText="1"/>
    </xf>
    <xf numFmtId="0" fontId="28" fillId="59" borderId="68" xfId="70" applyFont="1" applyFill="1" applyBorder="1" applyAlignment="1">
      <alignment horizontal="center" vertical="center" wrapText="1"/>
    </xf>
    <xf numFmtId="0" fontId="29" fillId="0" borderId="58" xfId="68" applyFont="1" applyBorder="1" applyAlignment="1">
      <alignment horizontal="center" vertical="center"/>
    </xf>
    <xf numFmtId="0" fontId="29" fillId="0" borderId="49" xfId="68" applyFont="1" applyBorder="1" applyAlignment="1">
      <alignment horizontal="center" vertical="center"/>
    </xf>
    <xf numFmtId="0" fontId="29" fillId="0" borderId="124" xfId="68" applyFont="1" applyBorder="1" applyAlignment="1">
      <alignment horizontal="center" vertical="center"/>
    </xf>
    <xf numFmtId="0" fontId="29" fillId="0" borderId="50" xfId="68" applyFont="1" applyBorder="1" applyAlignment="1">
      <alignment horizontal="center" vertical="center"/>
    </xf>
    <xf numFmtId="0" fontId="29" fillId="0" borderId="53" xfId="68" applyFont="1" applyBorder="1" applyAlignment="1">
      <alignment horizontal="center" vertical="center"/>
    </xf>
    <xf numFmtId="0" fontId="29" fillId="0" borderId="56" xfId="68" applyFont="1" applyBorder="1" applyAlignment="1">
      <alignment horizontal="center" vertical="center"/>
    </xf>
    <xf numFmtId="0" fontId="28" fillId="60" borderId="42" xfId="70" applyFont="1" applyFill="1" applyBorder="1" applyAlignment="1">
      <alignment horizontal="center" vertical="center" wrapText="1"/>
    </xf>
    <xf numFmtId="0" fontId="28" fillId="0" borderId="62" xfId="61" applyFont="1" applyFill="1" applyBorder="1" applyAlignment="1">
      <alignment horizontal="center" vertical="center" wrapText="1"/>
    </xf>
    <xf numFmtId="0" fontId="28" fillId="0" borderId="79" xfId="61" applyFont="1" applyFill="1" applyBorder="1" applyAlignment="1">
      <alignment horizontal="center" vertical="center" wrapText="1"/>
    </xf>
    <xf numFmtId="0" fontId="28" fillId="0" borderId="63" xfId="61" applyFont="1" applyFill="1" applyBorder="1" applyAlignment="1">
      <alignment horizontal="center" vertical="center" wrapText="1"/>
    </xf>
    <xf numFmtId="0" fontId="28" fillId="0" borderId="70" xfId="61" applyFont="1" applyFill="1" applyBorder="1" applyAlignment="1">
      <alignment horizontal="center" vertical="center" wrapText="1"/>
    </xf>
    <xf numFmtId="0" fontId="28" fillId="59" borderId="42" xfId="70" applyFont="1" applyFill="1" applyBorder="1" applyAlignment="1">
      <alignment horizontal="center" vertical="center" wrapText="1"/>
    </xf>
    <xf numFmtId="49" fontId="27" fillId="26" borderId="0" xfId="68" applyNumberFormat="1" applyFont="1" applyFill="1" applyBorder="1" applyAlignment="1">
      <alignment horizontal="center" vertical="top"/>
    </xf>
    <xf numFmtId="49" fontId="30" fillId="0" borderId="0" xfId="68" applyNumberFormat="1" applyFont="1" applyFill="1" applyAlignment="1">
      <alignment horizontal="center" vertical="top" wrapText="1"/>
    </xf>
    <xf numFmtId="0" fontId="28" fillId="0" borderId="0" xfId="0" applyFont="1" applyFill="1" applyBorder="1" applyAlignment="1">
      <alignment horizontal="center" vertical="top" wrapText="1"/>
    </xf>
    <xf numFmtId="0" fontId="28" fillId="0" borderId="62" xfId="0" applyFont="1" applyFill="1" applyBorder="1" applyAlignment="1">
      <alignment horizontal="center" vertical="top" wrapText="1"/>
    </xf>
    <xf numFmtId="0" fontId="28" fillId="0" borderId="79" xfId="0" applyFont="1" applyFill="1" applyBorder="1" applyAlignment="1">
      <alignment horizontal="center" vertical="top" wrapText="1"/>
    </xf>
    <xf numFmtId="0" fontId="29" fillId="0" borderId="26" xfId="68" applyFont="1" applyBorder="1" applyAlignment="1">
      <alignment horizontal="center" vertical="top"/>
    </xf>
    <xf numFmtId="0" fontId="29" fillId="0" borderId="61" xfId="68" applyFont="1" applyBorder="1" applyAlignment="1">
      <alignment horizontal="center" vertical="top"/>
    </xf>
    <xf numFmtId="0" fontId="28" fillId="60" borderId="38" xfId="70" applyFont="1" applyFill="1" applyBorder="1" applyAlignment="1">
      <alignment horizontal="center" vertical="top" wrapText="1"/>
    </xf>
    <xf numFmtId="0" fontId="28" fillId="60" borderId="46" xfId="70" applyFont="1" applyFill="1" applyBorder="1" applyAlignment="1">
      <alignment horizontal="center" vertical="top" wrapText="1"/>
    </xf>
    <xf numFmtId="0" fontId="30" fillId="68" borderId="0" xfId="68" applyFont="1" applyFill="1" applyAlignment="1">
      <alignment horizontal="center" vertical="center"/>
    </xf>
  </cellXfs>
  <cellStyles count="139">
    <cellStyle name="20 % – Zvýraznění1" xfId="1" builtinId="30" customBuiltin="1"/>
    <cellStyle name="20 % – Zvýraznění1 2" xfId="2"/>
    <cellStyle name="20 % – Zvýraznění1 3" xfId="127"/>
    <cellStyle name="20 % – Zvýraznění2" xfId="3" builtinId="34" customBuiltin="1"/>
    <cellStyle name="20 % – Zvýraznění2 2" xfId="4"/>
    <cellStyle name="20 % – Zvýraznění2 3" xfId="129"/>
    <cellStyle name="20 % – Zvýraznění3" xfId="5" builtinId="38" customBuiltin="1"/>
    <cellStyle name="20 % – Zvýraznění3 2" xfId="6"/>
    <cellStyle name="20 % – Zvýraznění3 3" xfId="131"/>
    <cellStyle name="20 % – Zvýraznění4" xfId="7" builtinId="42" customBuiltin="1"/>
    <cellStyle name="20 % – Zvýraznění4 2" xfId="8"/>
    <cellStyle name="20 % – Zvýraznění4 3" xfId="133"/>
    <cellStyle name="20 % – Zvýraznění5" xfId="9" builtinId="46" customBuiltin="1"/>
    <cellStyle name="20 % – Zvýraznění5 2" xfId="10"/>
    <cellStyle name="20 % – Zvýraznění5 3" xfId="135"/>
    <cellStyle name="20 % – Zvýraznění6" xfId="11" builtinId="50" customBuiltin="1"/>
    <cellStyle name="20 % – Zvýraznění6 2" xfId="12"/>
    <cellStyle name="20 % – Zvýraznění6 3" xfId="137"/>
    <cellStyle name="40 % – Zvýraznění1" xfId="13" builtinId="31" customBuiltin="1"/>
    <cellStyle name="40 % – Zvýraznění1 2" xfId="14"/>
    <cellStyle name="40 % – Zvýraznění1 3" xfId="128"/>
    <cellStyle name="40 % – Zvýraznění2" xfId="15" builtinId="35" customBuiltin="1"/>
    <cellStyle name="40 % – Zvýraznění2 2" xfId="16"/>
    <cellStyle name="40 % – Zvýraznění2 3" xfId="130"/>
    <cellStyle name="40 % – Zvýraznění3" xfId="17" builtinId="39" customBuiltin="1"/>
    <cellStyle name="40 % – Zvýraznění3 2" xfId="18"/>
    <cellStyle name="40 % – Zvýraznění3 3" xfId="132"/>
    <cellStyle name="40 % – Zvýraznění4" xfId="19" builtinId="43" customBuiltin="1"/>
    <cellStyle name="40 % – Zvýraznění4 2" xfId="20"/>
    <cellStyle name="40 % – Zvýraznění4 3" xfId="134"/>
    <cellStyle name="40 % – Zvýraznění5" xfId="21" builtinId="47" customBuiltin="1"/>
    <cellStyle name="40 % – Zvýraznění5 2" xfId="22"/>
    <cellStyle name="40 % – Zvýraznění5 3" xfId="136"/>
    <cellStyle name="40 % – Zvýraznění6" xfId="23" builtinId="51" customBuiltin="1"/>
    <cellStyle name="40 % – Zvýraznění6 2" xfId="24"/>
    <cellStyle name="40 % – Zvýraznění6 3" xfId="138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čárky 2" xfId="39"/>
    <cellStyle name="čárky 2 2" xfId="101"/>
    <cellStyle name="čárky 3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ázev 2" xfId="54"/>
    <cellStyle name="Neutrální" xfId="55" builtinId="28" customBuiltin="1"/>
    <cellStyle name="Neutrální 2" xfId="56"/>
    <cellStyle name="Normální" xfId="0" builtinId="0"/>
    <cellStyle name="Normální 10" xfId="57"/>
    <cellStyle name="Normální 10 2" xfId="100"/>
    <cellStyle name="Normální 10 2 2" xfId="106"/>
    <cellStyle name="Normální 10 3" xfId="109"/>
    <cellStyle name="Normální 11" xfId="125"/>
    <cellStyle name="normální 2" xfId="58"/>
    <cellStyle name="normální 2 2" xfId="102"/>
    <cellStyle name="Normální 3" xfId="59"/>
    <cellStyle name="Normální 4" xfId="60"/>
    <cellStyle name="Normální 5" xfId="61"/>
    <cellStyle name="Normální 5 2" xfId="103"/>
    <cellStyle name="Normální 5 2 2" xfId="104"/>
    <cellStyle name="Normální 5 3" xfId="124"/>
    <cellStyle name="Normální 6" xfId="62"/>
    <cellStyle name="Normální 6 2" xfId="121"/>
    <cellStyle name="Normální 7" xfId="63"/>
    <cellStyle name="Normální 7 2" xfId="122"/>
    <cellStyle name="Normální 8" xfId="64"/>
    <cellStyle name="Normální 8 2" xfId="123"/>
    <cellStyle name="Normální 9" xfId="65"/>
    <cellStyle name="Normální 9 2" xfId="108"/>
    <cellStyle name="normální_01 Sumář požad. odborů+návrh EO II. z 09-09-2009" xfId="111"/>
    <cellStyle name="normální_03. Ekonomický" xfId="66"/>
    <cellStyle name="normální_05 Návrh rozpočtu 2009 - tabulky" xfId="119"/>
    <cellStyle name="normální_05. Návrh rozpočtu 2009 - rozpis příjmů" xfId="112"/>
    <cellStyle name="normální_05. Návrh rozpočtu 2009 - rozpis příjmů 2" xfId="67"/>
    <cellStyle name="normální_05. Návrh rozpočtu 2009 - rozpis příjmů_03. Tabulková část 2013" xfId="120"/>
    <cellStyle name="normální_07  Návrh rozpočtu 2010 - výdaje peněžních fondů" xfId="113"/>
    <cellStyle name="normální_2. čtení rozpočtu 2006 - příjmy" xfId="105"/>
    <cellStyle name="normální_2. Rozpočet 2007 - tabulky" xfId="110"/>
    <cellStyle name="normální_Rozpis výdajů 03 bez PO" xfId="68"/>
    <cellStyle name="normální_Rozpis výdajů 03 bez PO 2 2" xfId="107"/>
    <cellStyle name="normální_Rozpis výdajů 03 bez PO 3" xfId="114"/>
    <cellStyle name="normální_Rozpis výdajů 03 bez PO_03. Ekonomický" xfId="69"/>
    <cellStyle name="normální_Rozpis výdajů 03 bez PO_04 - OSMTVS" xfId="115"/>
    <cellStyle name="normální_Rozpis výdajů 03 bez PO_07  Návrh rozpočtu 2010 - výdaje peněžních fondů" xfId="116"/>
    <cellStyle name="normální_Rozpis výdajů 03 bez PO_07  Návrh rozpočtu 2010 - výdaje peněžních fondů 2" xfId="70"/>
    <cellStyle name="normální_Rozpis výdajů 03 bez PO_UR 2008 1-168 tisk" xfId="117"/>
    <cellStyle name="normální_Rozpočet 2004 (ZK)" xfId="71"/>
    <cellStyle name="normální_Rozpočet 2005 (ZK)" xfId="118"/>
    <cellStyle name="Poznámka" xfId="72" builtinId="10" customBuiltin="1"/>
    <cellStyle name="Poznámka 2" xfId="73"/>
    <cellStyle name="Poznámka 3" xfId="126"/>
    <cellStyle name="Propojená buňka" xfId="74" builtinId="24" customBuiltin="1"/>
    <cellStyle name="Propojená buňka 2" xfId="75"/>
    <cellStyle name="Správně" xfId="76" builtinId="26" customBuiltin="1"/>
    <cellStyle name="Správně 2" xfId="77"/>
    <cellStyle name="Text upozornění" xfId="78" builtinId="11" customBuiltin="1"/>
    <cellStyle name="Text upozornění 2" xfId="79"/>
    <cellStyle name="Vstup" xfId="80" builtinId="20" customBuiltin="1"/>
    <cellStyle name="Vstup 2" xfId="81"/>
    <cellStyle name="Výpočet" xfId="82" builtinId="22" customBuiltin="1"/>
    <cellStyle name="Výpočet 2" xfId="83"/>
    <cellStyle name="Výstup" xfId="84" builtinId="21" customBuiltin="1"/>
    <cellStyle name="Výstup 2" xfId="85"/>
    <cellStyle name="Vysvětlující text" xfId="86" builtinId="53" customBuiltin="1"/>
    <cellStyle name="Vysvětlující text 2" xfId="87"/>
    <cellStyle name="Zvýraznění 1" xfId="88" builtinId="29" customBuiltin="1"/>
    <cellStyle name="Zvýraznění 1 2" xfId="89"/>
    <cellStyle name="Zvýraznění 2" xfId="90" builtinId="33" customBuiltin="1"/>
    <cellStyle name="Zvýraznění 2 2" xfId="91"/>
    <cellStyle name="Zvýraznění 3" xfId="92" builtinId="37" customBuiltin="1"/>
    <cellStyle name="Zvýraznění 3 2" xfId="93"/>
    <cellStyle name="Zvýraznění 4" xfId="94" builtinId="41" customBuiltin="1"/>
    <cellStyle name="Zvýraznění 4 2" xfId="95"/>
    <cellStyle name="Zvýraznění 5" xfId="96" builtinId="45" customBuiltin="1"/>
    <cellStyle name="Zvýraznění 5 2" xfId="97"/>
    <cellStyle name="Zvýraznění 6" xfId="98" builtinId="49" customBuiltin="1"/>
    <cellStyle name="Zvýraznění 6 2" xfId="99"/>
  </cellStyles>
  <dxfs count="0"/>
  <tableStyles count="0" defaultTableStyle="TableStyleMedium2" defaultPivotStyle="PivotStyleLight16"/>
  <colors>
    <mruColors>
      <color rgb="FFFF0000"/>
      <color rgb="FFFFCCFF"/>
      <color rgb="FF800000"/>
      <color rgb="FFCCFFFF"/>
      <color rgb="FF0000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4</xdr:row>
      <xdr:rowOff>104775</xdr:rowOff>
    </xdr:from>
    <xdr:to>
      <xdr:col>6</xdr:col>
      <xdr:colOff>123825</xdr:colOff>
      <xdr:row>10</xdr:row>
      <xdr:rowOff>200025</xdr:rowOff>
    </xdr:to>
    <xdr:pic>
      <xdr:nvPicPr>
        <xdr:cNvPr id="2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239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76300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876300" y="7296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53</xdr:row>
      <xdr:rowOff>0</xdr:rowOff>
    </xdr:from>
    <xdr:to>
      <xdr:col>2</xdr:col>
      <xdr:colOff>133350</xdr:colOff>
      <xdr:row>53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876300" y="9372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88</xdr:row>
      <xdr:rowOff>0</xdr:rowOff>
    </xdr:from>
    <xdr:to>
      <xdr:col>2</xdr:col>
      <xdr:colOff>133350</xdr:colOff>
      <xdr:row>88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876300" y="13868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876300" y="4029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159</xdr:row>
      <xdr:rowOff>0</xdr:rowOff>
    </xdr:from>
    <xdr:to>
      <xdr:col>2</xdr:col>
      <xdr:colOff>133350</xdr:colOff>
      <xdr:row>159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76300" y="25803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159</xdr:row>
      <xdr:rowOff>0</xdr:rowOff>
    </xdr:from>
    <xdr:to>
      <xdr:col>2</xdr:col>
      <xdr:colOff>133350</xdr:colOff>
      <xdr:row>159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76300" y="25803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150</xdr:row>
      <xdr:rowOff>0</xdr:rowOff>
    </xdr:from>
    <xdr:to>
      <xdr:col>2</xdr:col>
      <xdr:colOff>133350</xdr:colOff>
      <xdr:row>150</xdr:row>
      <xdr:rowOff>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876300" y="24193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297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42975" y="5829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942975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108</xdr:row>
      <xdr:rowOff>0</xdr:rowOff>
    </xdr:from>
    <xdr:to>
      <xdr:col>2</xdr:col>
      <xdr:colOff>133350</xdr:colOff>
      <xdr:row>108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42975" y="18345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136</xdr:row>
      <xdr:rowOff>0</xdr:rowOff>
    </xdr:from>
    <xdr:to>
      <xdr:col>2</xdr:col>
      <xdr:colOff>133350</xdr:colOff>
      <xdr:row>136</xdr:row>
      <xdr:rowOff>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42975" y="22917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25</xdr:row>
      <xdr:rowOff>0</xdr:rowOff>
    </xdr:from>
    <xdr:to>
      <xdr:col>2</xdr:col>
      <xdr:colOff>133350</xdr:colOff>
      <xdr:row>25</xdr:row>
      <xdr:rowOff>0</xdr:rowOff>
    </xdr:to>
    <xdr:sp macro="" textlink="">
      <xdr:nvSpPr>
        <xdr:cNvPr id="7" name="Text Box 40"/>
        <xdr:cNvSpPr txBox="1">
          <a:spLocks noChangeArrowheads="1"/>
        </xdr:cNvSpPr>
      </xdr:nvSpPr>
      <xdr:spPr bwMode="auto">
        <a:xfrm>
          <a:off x="942975" y="4400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04875" y="6486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45</xdr:row>
      <xdr:rowOff>0</xdr:rowOff>
    </xdr:from>
    <xdr:to>
      <xdr:col>2</xdr:col>
      <xdr:colOff>133350</xdr:colOff>
      <xdr:row>45</xdr:row>
      <xdr:rowOff>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904875" y="8115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67</xdr:row>
      <xdr:rowOff>0</xdr:rowOff>
    </xdr:from>
    <xdr:to>
      <xdr:col>2</xdr:col>
      <xdr:colOff>133350</xdr:colOff>
      <xdr:row>67</xdr:row>
      <xdr:rowOff>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904875" y="11906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83</xdr:row>
      <xdr:rowOff>0</xdr:rowOff>
    </xdr:from>
    <xdr:to>
      <xdr:col>2</xdr:col>
      <xdr:colOff>133350</xdr:colOff>
      <xdr:row>83</xdr:row>
      <xdr:rowOff>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904875" y="14944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7" name="Text Box 40"/>
        <xdr:cNvSpPr txBox="1">
          <a:spLocks noChangeArrowheads="1"/>
        </xdr:cNvSpPr>
      </xdr:nvSpPr>
      <xdr:spPr bwMode="auto">
        <a:xfrm>
          <a:off x="904875" y="4086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904875" y="3114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04875" y="3286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90487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90487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382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838200" y="349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838200" y="7800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838200" y="6429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838200" y="7800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904875" y="3409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04875" y="7410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04875" y="7410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904875" y="5648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904875" y="3648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3" name="Text Box 24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5" name="Text Box 26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60</xdr:row>
      <xdr:rowOff>0</xdr:rowOff>
    </xdr:from>
    <xdr:to>
      <xdr:col>2</xdr:col>
      <xdr:colOff>133350</xdr:colOff>
      <xdr:row>60</xdr:row>
      <xdr:rowOff>0</xdr:rowOff>
    </xdr:to>
    <xdr:sp macro="" textlink="">
      <xdr:nvSpPr>
        <xdr:cNvPr id="17" name="Text Box 28"/>
        <xdr:cNvSpPr txBox="1">
          <a:spLocks noChangeArrowheads="1"/>
        </xdr:cNvSpPr>
      </xdr:nvSpPr>
      <xdr:spPr bwMode="auto">
        <a:xfrm>
          <a:off x="904875" y="9486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155</xdr:row>
      <xdr:rowOff>0</xdr:rowOff>
    </xdr:from>
    <xdr:to>
      <xdr:col>2</xdr:col>
      <xdr:colOff>133350</xdr:colOff>
      <xdr:row>155</xdr:row>
      <xdr:rowOff>0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904875" y="2274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128</xdr:row>
      <xdr:rowOff>0</xdr:rowOff>
    </xdr:from>
    <xdr:to>
      <xdr:col>2</xdr:col>
      <xdr:colOff>133350</xdr:colOff>
      <xdr:row>128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04875" y="18564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1" name="Text Box 16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2" name="Text Box 17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3" name="Text Box 18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4" name="Text Box 19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5" name="Text Box 20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6" name="Text Box 21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7" name="Text Box 22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8" name="Text Box 23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9" name="Text Box 24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30" name="Text Box 25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31" name="Text Box 26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32" name="Text Box 27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27</xdr:row>
      <xdr:rowOff>0</xdr:rowOff>
    </xdr:from>
    <xdr:to>
      <xdr:col>2</xdr:col>
      <xdr:colOff>133350</xdr:colOff>
      <xdr:row>27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904875" y="5000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904875" y="6867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04875" y="3419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142875</xdr:colOff>
      <xdr:row>4</xdr:row>
      <xdr:rowOff>76200</xdr:rowOff>
    </xdr:from>
    <xdr:to>
      <xdr:col>6</xdr:col>
      <xdr:colOff>485775</xdr:colOff>
      <xdr:row>15</xdr:row>
      <xdr:rowOff>95250</xdr:rowOff>
    </xdr:to>
    <xdr:pic>
      <xdr:nvPicPr>
        <xdr:cNvPr id="3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4</xdr:row>
      <xdr:rowOff>76200</xdr:rowOff>
    </xdr:from>
    <xdr:to>
      <xdr:col>5</xdr:col>
      <xdr:colOff>466725</xdr:colOff>
      <xdr:row>15</xdr:row>
      <xdr:rowOff>95250</xdr:rowOff>
    </xdr:to>
    <xdr:pic>
      <xdr:nvPicPr>
        <xdr:cNvPr id="3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76300" y="3810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8763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876300" y="7839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876300" y="1873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135</xdr:row>
      <xdr:rowOff>0</xdr:rowOff>
    </xdr:from>
    <xdr:to>
      <xdr:col>2</xdr:col>
      <xdr:colOff>133350</xdr:colOff>
      <xdr:row>135</xdr:row>
      <xdr:rowOff>0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876300" y="22907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158</xdr:row>
      <xdr:rowOff>0</xdr:rowOff>
    </xdr:from>
    <xdr:to>
      <xdr:col>2</xdr:col>
      <xdr:colOff>133350</xdr:colOff>
      <xdr:row>158</xdr:row>
      <xdr:rowOff>0</xdr:rowOff>
    </xdr:to>
    <xdr:sp macro="" textlink="">
      <xdr:nvSpPr>
        <xdr:cNvPr id="19" name="Text Box 14"/>
        <xdr:cNvSpPr txBox="1">
          <a:spLocks noChangeArrowheads="1"/>
        </xdr:cNvSpPr>
      </xdr:nvSpPr>
      <xdr:spPr bwMode="auto">
        <a:xfrm>
          <a:off x="876300" y="26860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44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4400" y="3457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14400" y="3457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61</xdr:row>
      <xdr:rowOff>0</xdr:rowOff>
    </xdr:from>
    <xdr:to>
      <xdr:col>2</xdr:col>
      <xdr:colOff>133350</xdr:colOff>
      <xdr:row>61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14400" y="10620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61</xdr:row>
      <xdr:rowOff>0</xdr:rowOff>
    </xdr:from>
    <xdr:to>
      <xdr:col>2</xdr:col>
      <xdr:colOff>133350</xdr:colOff>
      <xdr:row>61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914400" y="10620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123</xdr:row>
      <xdr:rowOff>0</xdr:rowOff>
    </xdr:from>
    <xdr:to>
      <xdr:col>2</xdr:col>
      <xdr:colOff>133350</xdr:colOff>
      <xdr:row>123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14400" y="24888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123</xdr:row>
      <xdr:rowOff>0</xdr:rowOff>
    </xdr:from>
    <xdr:to>
      <xdr:col>2</xdr:col>
      <xdr:colOff>133350</xdr:colOff>
      <xdr:row>123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14400" y="24888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38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04875" y="3648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8582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5825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885825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108</xdr:row>
      <xdr:rowOff>0</xdr:rowOff>
    </xdr:from>
    <xdr:to>
      <xdr:col>2</xdr:col>
      <xdr:colOff>133350</xdr:colOff>
      <xdr:row>108</xdr:row>
      <xdr:rowOff>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885825" y="19240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137</xdr:row>
      <xdr:rowOff>0</xdr:rowOff>
    </xdr:from>
    <xdr:to>
      <xdr:col>2</xdr:col>
      <xdr:colOff>133350</xdr:colOff>
      <xdr:row>137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885825" y="23317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195</xdr:row>
      <xdr:rowOff>0</xdr:rowOff>
    </xdr:from>
    <xdr:to>
      <xdr:col>2</xdr:col>
      <xdr:colOff>133350</xdr:colOff>
      <xdr:row>195</xdr:row>
      <xdr:rowOff>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885825" y="3581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205</xdr:row>
      <xdr:rowOff>0</xdr:rowOff>
    </xdr:from>
    <xdr:to>
      <xdr:col>2</xdr:col>
      <xdr:colOff>133350</xdr:colOff>
      <xdr:row>205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85825" y="37928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205</xdr:row>
      <xdr:rowOff>0</xdr:rowOff>
    </xdr:from>
    <xdr:to>
      <xdr:col>2</xdr:col>
      <xdr:colOff>133350</xdr:colOff>
      <xdr:row>205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85825" y="37928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10" name="Text Box 40"/>
        <xdr:cNvSpPr txBox="1">
          <a:spLocks noChangeArrowheads="1"/>
        </xdr:cNvSpPr>
      </xdr:nvSpPr>
      <xdr:spPr bwMode="auto">
        <a:xfrm>
          <a:off x="885825" y="3924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76300" y="16573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76300" y="9439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76</xdr:row>
      <xdr:rowOff>0</xdr:rowOff>
    </xdr:from>
    <xdr:to>
      <xdr:col>2</xdr:col>
      <xdr:colOff>133350</xdr:colOff>
      <xdr:row>76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76300" y="1381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113</xdr:row>
      <xdr:rowOff>0</xdr:rowOff>
    </xdr:from>
    <xdr:to>
      <xdr:col>2</xdr:col>
      <xdr:colOff>133350</xdr:colOff>
      <xdr:row>113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76300" y="19640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76</xdr:row>
      <xdr:rowOff>0</xdr:rowOff>
    </xdr:from>
    <xdr:to>
      <xdr:col>2</xdr:col>
      <xdr:colOff>133350</xdr:colOff>
      <xdr:row>76</xdr:row>
      <xdr:rowOff>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76300" y="1381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113</xdr:row>
      <xdr:rowOff>0</xdr:rowOff>
    </xdr:from>
    <xdr:to>
      <xdr:col>2</xdr:col>
      <xdr:colOff>133350</xdr:colOff>
      <xdr:row>113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876300" y="19640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8" name="Text Box 40"/>
        <xdr:cNvSpPr txBox="1">
          <a:spLocks noChangeArrowheads="1"/>
        </xdr:cNvSpPr>
      </xdr:nvSpPr>
      <xdr:spPr bwMode="auto">
        <a:xfrm>
          <a:off x="876300" y="3648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152</xdr:row>
      <xdr:rowOff>0</xdr:rowOff>
    </xdr:from>
    <xdr:to>
      <xdr:col>2</xdr:col>
      <xdr:colOff>133350</xdr:colOff>
      <xdr:row>152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876300" y="27793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152</xdr:row>
      <xdr:rowOff>0</xdr:rowOff>
    </xdr:from>
    <xdr:to>
      <xdr:col>2</xdr:col>
      <xdr:colOff>133350</xdr:colOff>
      <xdr:row>152</xdr:row>
      <xdr:rowOff>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876300" y="27793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132</xdr:row>
      <xdr:rowOff>0</xdr:rowOff>
    </xdr:from>
    <xdr:to>
      <xdr:col>2</xdr:col>
      <xdr:colOff>133350</xdr:colOff>
      <xdr:row>132</xdr:row>
      <xdr:rowOff>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876300" y="22707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180073" name="Text Box 6"/>
        <xdr:cNvSpPr txBox="1">
          <a:spLocks noChangeArrowheads="1"/>
        </xdr:cNvSpPr>
      </xdr:nvSpPr>
      <xdr:spPr bwMode="auto">
        <a:xfrm>
          <a:off x="847725" y="1781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0074" name="Text Box 5"/>
        <xdr:cNvSpPr txBox="1">
          <a:spLocks noChangeArrowheads="1"/>
        </xdr:cNvSpPr>
      </xdr:nvSpPr>
      <xdr:spPr bwMode="auto">
        <a:xfrm>
          <a:off x="84772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80075" name="Text Box 5"/>
        <xdr:cNvSpPr txBox="1">
          <a:spLocks noChangeArrowheads="1"/>
        </xdr:cNvSpPr>
      </xdr:nvSpPr>
      <xdr:spPr bwMode="auto">
        <a:xfrm>
          <a:off x="847725" y="8343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103</xdr:row>
      <xdr:rowOff>0</xdr:rowOff>
    </xdr:from>
    <xdr:to>
      <xdr:col>2</xdr:col>
      <xdr:colOff>133350</xdr:colOff>
      <xdr:row>103</xdr:row>
      <xdr:rowOff>0</xdr:rowOff>
    </xdr:to>
    <xdr:sp macro="" textlink="">
      <xdr:nvSpPr>
        <xdr:cNvPr id="180076" name="Text Box 5"/>
        <xdr:cNvSpPr txBox="1">
          <a:spLocks noChangeArrowheads="1"/>
        </xdr:cNvSpPr>
      </xdr:nvSpPr>
      <xdr:spPr bwMode="auto">
        <a:xfrm>
          <a:off x="847725" y="16459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118</xdr:row>
      <xdr:rowOff>0</xdr:rowOff>
    </xdr:from>
    <xdr:to>
      <xdr:col>2</xdr:col>
      <xdr:colOff>133350</xdr:colOff>
      <xdr:row>118</xdr:row>
      <xdr:rowOff>0</xdr:rowOff>
    </xdr:to>
    <xdr:sp macro="" textlink="">
      <xdr:nvSpPr>
        <xdr:cNvPr id="180077" name="Text Box 1"/>
        <xdr:cNvSpPr txBox="1">
          <a:spLocks noChangeArrowheads="1"/>
        </xdr:cNvSpPr>
      </xdr:nvSpPr>
      <xdr:spPr bwMode="auto">
        <a:xfrm>
          <a:off x="847725" y="18268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118</xdr:row>
      <xdr:rowOff>0</xdr:rowOff>
    </xdr:from>
    <xdr:to>
      <xdr:col>2</xdr:col>
      <xdr:colOff>133350</xdr:colOff>
      <xdr:row>118</xdr:row>
      <xdr:rowOff>0</xdr:rowOff>
    </xdr:to>
    <xdr:sp macro="" textlink="">
      <xdr:nvSpPr>
        <xdr:cNvPr id="180078" name="Text Box 8"/>
        <xdr:cNvSpPr txBox="1">
          <a:spLocks noChangeArrowheads="1"/>
        </xdr:cNvSpPr>
      </xdr:nvSpPr>
      <xdr:spPr bwMode="auto">
        <a:xfrm>
          <a:off x="847725" y="18268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80</xdr:row>
      <xdr:rowOff>0</xdr:rowOff>
    </xdr:from>
    <xdr:to>
      <xdr:col>2</xdr:col>
      <xdr:colOff>133350</xdr:colOff>
      <xdr:row>80</xdr:row>
      <xdr:rowOff>0</xdr:rowOff>
    </xdr:to>
    <xdr:sp macro="" textlink="">
      <xdr:nvSpPr>
        <xdr:cNvPr id="180079" name="Text Box 4"/>
        <xdr:cNvSpPr txBox="1">
          <a:spLocks noChangeArrowheads="1"/>
        </xdr:cNvSpPr>
      </xdr:nvSpPr>
      <xdr:spPr bwMode="auto">
        <a:xfrm>
          <a:off x="847725" y="12696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180080" name="Text Box 40"/>
        <xdr:cNvSpPr txBox="1">
          <a:spLocks noChangeArrowheads="1"/>
        </xdr:cNvSpPr>
      </xdr:nvSpPr>
      <xdr:spPr bwMode="auto">
        <a:xfrm>
          <a:off x="847725" y="4095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39"/>
  <sheetViews>
    <sheetView tabSelected="1" zoomScaleNormal="100" workbookViewId="0">
      <selection activeCell="P11" sqref="O11:P11"/>
    </sheetView>
  </sheetViews>
  <sheetFormatPr defaultRowHeight="12.75" x14ac:dyDescent="0.2"/>
  <cols>
    <col min="6" max="6" width="9.85546875" customWidth="1"/>
    <col min="262" max="262" width="9.85546875" customWidth="1"/>
    <col min="518" max="518" width="9.85546875" customWidth="1"/>
    <col min="774" max="774" width="9.85546875" customWidth="1"/>
    <col min="1030" max="1030" width="9.85546875" customWidth="1"/>
    <col min="1286" max="1286" width="9.85546875" customWidth="1"/>
    <col min="1542" max="1542" width="9.85546875" customWidth="1"/>
    <col min="1798" max="1798" width="9.85546875" customWidth="1"/>
    <col min="2054" max="2054" width="9.85546875" customWidth="1"/>
    <col min="2310" max="2310" width="9.85546875" customWidth="1"/>
    <col min="2566" max="2566" width="9.85546875" customWidth="1"/>
    <col min="2822" max="2822" width="9.85546875" customWidth="1"/>
    <col min="3078" max="3078" width="9.85546875" customWidth="1"/>
    <col min="3334" max="3334" width="9.85546875" customWidth="1"/>
    <col min="3590" max="3590" width="9.85546875" customWidth="1"/>
    <col min="3846" max="3846" width="9.85546875" customWidth="1"/>
    <col min="4102" max="4102" width="9.85546875" customWidth="1"/>
    <col min="4358" max="4358" width="9.85546875" customWidth="1"/>
    <col min="4614" max="4614" width="9.85546875" customWidth="1"/>
    <col min="4870" max="4870" width="9.85546875" customWidth="1"/>
    <col min="5126" max="5126" width="9.85546875" customWidth="1"/>
    <col min="5382" max="5382" width="9.85546875" customWidth="1"/>
    <col min="5638" max="5638" width="9.85546875" customWidth="1"/>
    <col min="5894" max="5894" width="9.85546875" customWidth="1"/>
    <col min="6150" max="6150" width="9.85546875" customWidth="1"/>
    <col min="6406" max="6406" width="9.85546875" customWidth="1"/>
    <col min="6662" max="6662" width="9.85546875" customWidth="1"/>
    <col min="6918" max="6918" width="9.85546875" customWidth="1"/>
    <col min="7174" max="7174" width="9.85546875" customWidth="1"/>
    <col min="7430" max="7430" width="9.85546875" customWidth="1"/>
    <col min="7686" max="7686" width="9.85546875" customWidth="1"/>
    <col min="7942" max="7942" width="9.85546875" customWidth="1"/>
    <col min="8198" max="8198" width="9.85546875" customWidth="1"/>
    <col min="8454" max="8454" width="9.85546875" customWidth="1"/>
    <col min="8710" max="8710" width="9.85546875" customWidth="1"/>
    <col min="8966" max="8966" width="9.85546875" customWidth="1"/>
    <col min="9222" max="9222" width="9.85546875" customWidth="1"/>
    <col min="9478" max="9478" width="9.85546875" customWidth="1"/>
    <col min="9734" max="9734" width="9.85546875" customWidth="1"/>
    <col min="9990" max="9990" width="9.85546875" customWidth="1"/>
    <col min="10246" max="10246" width="9.85546875" customWidth="1"/>
    <col min="10502" max="10502" width="9.85546875" customWidth="1"/>
    <col min="10758" max="10758" width="9.85546875" customWidth="1"/>
    <col min="11014" max="11014" width="9.85546875" customWidth="1"/>
    <col min="11270" max="11270" width="9.85546875" customWidth="1"/>
    <col min="11526" max="11526" width="9.85546875" customWidth="1"/>
    <col min="11782" max="11782" width="9.85546875" customWidth="1"/>
    <col min="12038" max="12038" width="9.85546875" customWidth="1"/>
    <col min="12294" max="12294" width="9.85546875" customWidth="1"/>
    <col min="12550" max="12550" width="9.85546875" customWidth="1"/>
    <col min="12806" max="12806" width="9.85546875" customWidth="1"/>
    <col min="13062" max="13062" width="9.85546875" customWidth="1"/>
    <col min="13318" max="13318" width="9.85546875" customWidth="1"/>
    <col min="13574" max="13574" width="9.85546875" customWidth="1"/>
    <col min="13830" max="13830" width="9.85546875" customWidth="1"/>
    <col min="14086" max="14086" width="9.85546875" customWidth="1"/>
    <col min="14342" max="14342" width="9.85546875" customWidth="1"/>
    <col min="14598" max="14598" width="9.85546875" customWidth="1"/>
    <col min="14854" max="14854" width="9.85546875" customWidth="1"/>
    <col min="15110" max="15110" width="9.85546875" customWidth="1"/>
    <col min="15366" max="15366" width="9.85546875" customWidth="1"/>
    <col min="15622" max="15622" width="9.85546875" customWidth="1"/>
    <col min="15878" max="15878" width="9.85546875" customWidth="1"/>
    <col min="16134" max="16134" width="9.85546875" customWidth="1"/>
  </cols>
  <sheetData>
    <row r="1" spans="1:10" ht="19.5" customHeight="1" x14ac:dyDescent="0.2">
      <c r="G1" s="3016"/>
      <c r="H1" s="3016"/>
      <c r="I1" s="3016"/>
      <c r="J1" s="3016"/>
    </row>
    <row r="2" spans="1:10" ht="35.25" x14ac:dyDescent="0.5">
      <c r="A2" s="3017" t="s">
        <v>666</v>
      </c>
      <c r="B2" s="3017"/>
      <c r="C2" s="3017"/>
      <c r="D2" s="3017"/>
      <c r="E2" s="3017"/>
      <c r="F2" s="3017"/>
      <c r="G2" s="3017"/>
      <c r="H2" s="3017"/>
      <c r="I2" s="3017"/>
      <c r="J2" s="3017"/>
    </row>
    <row r="3" spans="1:10" x14ac:dyDescent="0.2">
      <c r="A3" s="941"/>
    </row>
    <row r="4" spans="1:10" x14ac:dyDescent="0.2">
      <c r="A4" s="941"/>
    </row>
    <row r="6" spans="1:10" x14ac:dyDescent="0.2">
      <c r="A6" s="941"/>
    </row>
    <row r="7" spans="1:10" ht="25.5" x14ac:dyDescent="0.35">
      <c r="A7" s="942"/>
    </row>
    <row r="8" spans="1:10" ht="27.75" x14ac:dyDescent="0.4">
      <c r="A8" s="943"/>
    </row>
    <row r="9" spans="1:10" ht="27.75" x14ac:dyDescent="0.4">
      <c r="A9" s="943"/>
    </row>
    <row r="10" spans="1:10" ht="27.75" x14ac:dyDescent="0.4">
      <c r="A10" s="943"/>
    </row>
    <row r="11" spans="1:10" ht="41.25" customHeight="1" x14ac:dyDescent="0.3">
      <c r="A11" s="944"/>
    </row>
    <row r="12" spans="1:10" ht="41.25" customHeight="1" x14ac:dyDescent="0.3">
      <c r="A12" s="944"/>
    </row>
    <row r="13" spans="1:10" ht="20.25" x14ac:dyDescent="0.3">
      <c r="A13" s="944"/>
    </row>
    <row r="14" spans="1:10" ht="20.25" customHeight="1" x14ac:dyDescent="0.2">
      <c r="A14" s="3018" t="s">
        <v>2203</v>
      </c>
      <c r="B14" s="3018"/>
      <c r="C14" s="3018"/>
      <c r="D14" s="3018"/>
      <c r="E14" s="3018"/>
      <c r="F14" s="3018"/>
      <c r="G14" s="3018"/>
      <c r="H14" s="3018"/>
      <c r="I14" s="3018"/>
      <c r="J14" s="3018"/>
    </row>
    <row r="15" spans="1:10" ht="32.25" customHeight="1" x14ac:dyDescent="0.2">
      <c r="A15" s="3018"/>
      <c r="B15" s="3018"/>
      <c r="C15" s="3018"/>
      <c r="D15" s="3018"/>
      <c r="E15" s="3018"/>
      <c r="F15" s="3018"/>
      <c r="G15" s="3018"/>
      <c r="H15" s="3018"/>
      <c r="I15" s="3018"/>
      <c r="J15" s="3018"/>
    </row>
    <row r="16" spans="1:10" x14ac:dyDescent="0.2">
      <c r="A16" s="941"/>
    </row>
    <row r="17" spans="1:9" ht="12.75" customHeight="1" x14ac:dyDescent="0.25">
      <c r="A17" s="945"/>
      <c r="B17" s="946"/>
      <c r="C17" s="946"/>
      <c r="D17" s="946"/>
      <c r="E17" s="946"/>
      <c r="F17" s="946"/>
      <c r="G17" s="946"/>
      <c r="H17" s="946"/>
      <c r="I17" s="946"/>
    </row>
    <row r="18" spans="1:9" x14ac:dyDescent="0.2">
      <c r="A18" s="947"/>
      <c r="B18" s="948"/>
      <c r="C18" s="948"/>
      <c r="D18" s="948"/>
      <c r="E18" s="948"/>
      <c r="F18" s="948"/>
      <c r="G18" s="948"/>
      <c r="H18" s="948"/>
    </row>
    <row r="19" spans="1:9" x14ac:dyDescent="0.2">
      <c r="A19" s="947"/>
    </row>
    <row r="20" spans="1:9" x14ac:dyDescent="0.2">
      <c r="A20" s="947"/>
    </row>
    <row r="21" spans="1:9" x14ac:dyDescent="0.2">
      <c r="A21" s="947"/>
    </row>
    <row r="22" spans="1:9" x14ac:dyDescent="0.2">
      <c r="A22" s="947"/>
    </row>
    <row r="23" spans="1:9" x14ac:dyDescent="0.2">
      <c r="A23" s="947"/>
    </row>
    <row r="24" spans="1:9" x14ac:dyDescent="0.2">
      <c r="A24" s="947"/>
    </row>
    <row r="25" spans="1:9" x14ac:dyDescent="0.2">
      <c r="A25" s="947"/>
    </row>
    <row r="26" spans="1:9" x14ac:dyDescent="0.2">
      <c r="A26" s="947"/>
    </row>
    <row r="27" spans="1:9" x14ac:dyDescent="0.2">
      <c r="A27" s="947"/>
    </row>
    <row r="28" spans="1:9" x14ac:dyDescent="0.2">
      <c r="A28" s="947"/>
    </row>
    <row r="29" spans="1:9" x14ac:dyDescent="0.2">
      <c r="A29" s="947"/>
    </row>
    <row r="30" spans="1:9" x14ac:dyDescent="0.2">
      <c r="A30" s="947"/>
    </row>
    <row r="31" spans="1:9" x14ac:dyDescent="0.2">
      <c r="A31" s="947"/>
    </row>
    <row r="32" spans="1:9" x14ac:dyDescent="0.2">
      <c r="A32" s="947"/>
    </row>
    <row r="33" spans="1:10" x14ac:dyDescent="0.2">
      <c r="A33" s="947"/>
    </row>
    <row r="34" spans="1:10" x14ac:dyDescent="0.2">
      <c r="A34" s="947"/>
    </row>
    <row r="39" spans="1:10" x14ac:dyDescent="0.2">
      <c r="A39" s="3019" t="s">
        <v>957</v>
      </c>
      <c r="B39" s="3019"/>
      <c r="C39" s="3019"/>
      <c r="D39" s="3019"/>
      <c r="E39" s="3019"/>
      <c r="F39" s="3019"/>
      <c r="G39" s="3019"/>
      <c r="H39" s="3019"/>
      <c r="I39" s="3019"/>
      <c r="J39" s="3019"/>
    </row>
  </sheetData>
  <mergeCells count="4">
    <mergeCell ref="G1:J1"/>
    <mergeCell ref="A2:J2"/>
    <mergeCell ref="A14:J15"/>
    <mergeCell ref="A39:J39"/>
  </mergeCell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160"/>
  <sheetViews>
    <sheetView zoomScaleNormal="100" zoomScaleSheetLayoutView="75" workbookViewId="0">
      <selection activeCell="A4" sqref="A4"/>
    </sheetView>
  </sheetViews>
  <sheetFormatPr defaultColWidth="9.140625" defaultRowHeight="11.25" x14ac:dyDescent="0.2"/>
  <cols>
    <col min="1" max="1" width="9.28515625" style="9" bestFit="1" customWidth="1"/>
    <col min="2" max="2" width="3.5703125" style="10" customWidth="1"/>
    <col min="3" max="3" width="12.42578125" style="9" bestFit="1" customWidth="1"/>
    <col min="4" max="4" width="38.140625" style="9" customWidth="1"/>
    <col min="5" max="6" width="11" style="9" customWidth="1"/>
    <col min="7" max="7" width="26.7109375" style="9" customWidth="1"/>
    <col min="8" max="8" width="11" style="9" bestFit="1" customWidth="1"/>
    <col min="9" max="9" width="43.42578125" style="605" customWidth="1"/>
    <col min="10" max="10" width="9.140625" style="605"/>
    <col min="11" max="11" width="21.5703125" style="605" customWidth="1"/>
    <col min="12" max="16384" width="9.140625" style="9"/>
  </cols>
  <sheetData>
    <row r="1" spans="1:11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791"/>
    </row>
    <row r="2" spans="1:11" ht="12.75" customHeight="1" x14ac:dyDescent="0.2"/>
    <row r="3" spans="1:11" s="277" customFormat="1" ht="15.75" x14ac:dyDescent="0.25">
      <c r="A3" s="3079" t="s">
        <v>1231</v>
      </c>
      <c r="B3" s="3079"/>
      <c r="C3" s="3079"/>
      <c r="D3" s="3079"/>
      <c r="E3" s="3079"/>
      <c r="F3" s="3079"/>
      <c r="G3" s="3079"/>
      <c r="I3" s="1436"/>
      <c r="J3" s="1436"/>
      <c r="K3" s="1436"/>
    </row>
    <row r="4" spans="1:11" s="277" customFormat="1" ht="15.75" x14ac:dyDescent="0.25">
      <c r="B4" s="27"/>
      <c r="C4" s="27"/>
      <c r="D4" s="27"/>
      <c r="E4" s="27"/>
      <c r="F4" s="27"/>
      <c r="G4" s="27"/>
      <c r="I4" s="1436"/>
      <c r="J4" s="1436"/>
      <c r="K4" s="1436"/>
    </row>
    <row r="5" spans="1:11" s="1" customFormat="1" ht="15.75" customHeight="1" x14ac:dyDescent="0.2">
      <c r="B5" s="13"/>
      <c r="C5" s="3129" t="s">
        <v>140</v>
      </c>
      <c r="D5" s="3129"/>
      <c r="E5" s="3129"/>
      <c r="F5" s="260"/>
      <c r="G5" s="260"/>
      <c r="I5" s="1437"/>
      <c r="J5" s="1437"/>
      <c r="K5" s="1437"/>
    </row>
    <row r="6" spans="1:11" s="3" customFormat="1" ht="12" thickBot="1" x14ac:dyDescent="0.25">
      <c r="B6" s="2"/>
      <c r="C6" s="2"/>
      <c r="D6" s="2"/>
      <c r="E6" s="5" t="s">
        <v>19</v>
      </c>
      <c r="F6" s="90"/>
      <c r="G6" s="278"/>
      <c r="I6" s="1207"/>
      <c r="J6" s="1207"/>
      <c r="K6" s="1207"/>
    </row>
    <row r="7" spans="1:11" s="7" customFormat="1" ht="12.75" customHeight="1" x14ac:dyDescent="0.2">
      <c r="B7" s="3130"/>
      <c r="C7" s="3123" t="s">
        <v>0</v>
      </c>
      <c r="D7" s="3117" t="s">
        <v>1</v>
      </c>
      <c r="E7" s="3111" t="s">
        <v>141</v>
      </c>
      <c r="F7" s="160"/>
      <c r="G7" s="6"/>
      <c r="H7" s="6"/>
      <c r="I7" s="1438"/>
      <c r="J7" s="1438"/>
      <c r="K7" s="1439"/>
    </row>
    <row r="8" spans="1:11" s="3" customFormat="1" ht="12.75" customHeight="1" thickBot="1" x14ac:dyDescent="0.25">
      <c r="B8" s="3130"/>
      <c r="C8" s="3124"/>
      <c r="D8" s="3121"/>
      <c r="E8" s="3112"/>
      <c r="F8" s="160"/>
      <c r="G8" s="279"/>
      <c r="I8" s="1207"/>
      <c r="J8" s="1207"/>
      <c r="K8" s="1207"/>
    </row>
    <row r="9" spans="1:11" s="3" customFormat="1" ht="12.75" customHeight="1" thickBot="1" x14ac:dyDescent="0.25">
      <c r="B9" s="28"/>
      <c r="C9" s="24" t="s">
        <v>2</v>
      </c>
      <c r="D9" s="18" t="s">
        <v>11</v>
      </c>
      <c r="E9" s="20">
        <f>SUM(E10:E13)</f>
        <v>59491</v>
      </c>
      <c r="F9" s="26"/>
      <c r="G9" s="1440"/>
      <c r="I9" s="1441"/>
      <c r="J9" s="1207"/>
      <c r="K9" s="1207"/>
    </row>
    <row r="10" spans="1:11" s="11" customFormat="1" ht="12.75" customHeight="1" x14ac:dyDescent="0.2">
      <c r="B10" s="280"/>
      <c r="C10" s="281" t="s">
        <v>4</v>
      </c>
      <c r="D10" s="282" t="s">
        <v>9</v>
      </c>
      <c r="E10" s="283">
        <f>F19</f>
        <v>5040.5</v>
      </c>
      <c r="F10" s="284"/>
      <c r="I10" s="1209"/>
      <c r="J10" s="800"/>
      <c r="K10" s="800"/>
    </row>
    <row r="11" spans="1:11" s="11" customFormat="1" ht="12.75" customHeight="1" x14ac:dyDescent="0.2">
      <c r="B11" s="280"/>
      <c r="C11" s="281" t="s">
        <v>5</v>
      </c>
      <c r="D11" s="282" t="s">
        <v>10</v>
      </c>
      <c r="E11" s="571">
        <f>F61</f>
        <v>10993</v>
      </c>
      <c r="F11" s="284"/>
      <c r="I11" s="1209"/>
      <c r="J11" s="800"/>
      <c r="K11" s="800"/>
    </row>
    <row r="12" spans="1:11" s="11" customFormat="1" ht="12.75" customHeight="1" x14ac:dyDescent="0.2">
      <c r="B12" s="280"/>
      <c r="C12" s="286" t="s">
        <v>7</v>
      </c>
      <c r="D12" s="287" t="s">
        <v>13</v>
      </c>
      <c r="E12" s="288">
        <f>F94</f>
        <v>8257.5</v>
      </c>
      <c r="F12" s="289"/>
      <c r="I12" s="1209"/>
      <c r="J12" s="800"/>
      <c r="K12" s="800"/>
    </row>
    <row r="13" spans="1:11" s="11" customFormat="1" ht="12.75" customHeight="1" thickBot="1" x14ac:dyDescent="0.25">
      <c r="B13" s="280"/>
      <c r="C13" s="290" t="s">
        <v>41</v>
      </c>
      <c r="D13" s="291" t="s">
        <v>45</v>
      </c>
      <c r="E13" s="573">
        <f>F153</f>
        <v>35200</v>
      </c>
      <c r="F13" s="289"/>
      <c r="I13" s="1209"/>
      <c r="J13" s="800"/>
      <c r="K13" s="800"/>
    </row>
    <row r="14" spans="1:11" s="277" customFormat="1" ht="12.75" customHeight="1" x14ac:dyDescent="0.25">
      <c r="B14" s="293"/>
      <c r="C14" s="294"/>
      <c r="D14" s="294"/>
      <c r="E14" s="294"/>
      <c r="F14" s="294"/>
      <c r="I14" s="1442"/>
      <c r="J14" s="1436"/>
      <c r="K14" s="1436"/>
    </row>
    <row r="15" spans="1:11" ht="18.75" customHeight="1" x14ac:dyDescent="0.2">
      <c r="B15" s="35" t="s">
        <v>1232</v>
      </c>
      <c r="C15" s="35"/>
      <c r="D15" s="35"/>
      <c r="E15" s="35"/>
      <c r="F15" s="35"/>
      <c r="G15" s="35"/>
    </row>
    <row r="16" spans="1:11" ht="12.75" customHeight="1" thickBot="1" x14ac:dyDescent="0.25">
      <c r="B16" s="2"/>
      <c r="C16" s="2"/>
      <c r="D16" s="2"/>
      <c r="E16" s="12"/>
      <c r="F16" s="12"/>
      <c r="G16" s="90" t="s">
        <v>19</v>
      </c>
    </row>
    <row r="17" spans="1:14" ht="12.75" customHeight="1" x14ac:dyDescent="0.2">
      <c r="A17" s="3101" t="s">
        <v>142</v>
      </c>
      <c r="B17" s="3113" t="s">
        <v>20</v>
      </c>
      <c r="C17" s="3115" t="s">
        <v>1233</v>
      </c>
      <c r="D17" s="3125" t="s">
        <v>33</v>
      </c>
      <c r="E17" s="3109" t="s">
        <v>143</v>
      </c>
      <c r="F17" s="3111" t="s">
        <v>144</v>
      </c>
      <c r="G17" s="3099" t="s">
        <v>38</v>
      </c>
      <c r="H17" s="605"/>
      <c r="K17" s="9"/>
    </row>
    <row r="18" spans="1:14" ht="21" customHeight="1" thickBot="1" x14ac:dyDescent="0.25">
      <c r="A18" s="3102"/>
      <c r="B18" s="3134"/>
      <c r="C18" s="3133"/>
      <c r="D18" s="3126"/>
      <c r="E18" s="3110"/>
      <c r="F18" s="3112"/>
      <c r="G18" s="3100"/>
      <c r="H18" s="605"/>
      <c r="K18" s="9"/>
    </row>
    <row r="19" spans="1:14" ht="15" customHeight="1" thickBot="1" x14ac:dyDescent="0.25">
      <c r="A19" s="1443">
        <f>A20+A24+A26+A33+A36+A39+A42+A44+A46+A48+A50</f>
        <v>8055</v>
      </c>
      <c r="B19" s="1444" t="s">
        <v>25</v>
      </c>
      <c r="C19" s="1445" t="s">
        <v>23</v>
      </c>
      <c r="D19" s="1446" t="s">
        <v>27</v>
      </c>
      <c r="E19" s="1443">
        <f>E20+E24+E26+E33+E36+E39+E42+E46+E48+E50+E52+E53+E54+E55</f>
        <v>5040.5</v>
      </c>
      <c r="F19" s="1443">
        <f>F20+F24+F26+F33+F36+F39+F42+F46+F48+F50+F52+F53+F54+F55</f>
        <v>5040.5</v>
      </c>
      <c r="G19" s="215" t="s">
        <v>21</v>
      </c>
      <c r="H19" s="1239"/>
      <c r="K19" s="9"/>
    </row>
    <row r="20" spans="1:14" ht="12" customHeight="1" x14ac:dyDescent="0.2">
      <c r="A20" s="805">
        <f>SUM(A21:A23)</f>
        <v>330</v>
      </c>
      <c r="B20" s="1447" t="s">
        <v>26</v>
      </c>
      <c r="C20" s="1448" t="s">
        <v>21</v>
      </c>
      <c r="D20" s="1449" t="s">
        <v>1234</v>
      </c>
      <c r="E20" s="2493">
        <f>SUM(E21:E23)</f>
        <v>150</v>
      </c>
      <c r="F20" s="809">
        <f>SUM(F21:F23)</f>
        <v>150</v>
      </c>
      <c r="G20" s="1450"/>
      <c r="H20" s="605"/>
      <c r="K20" s="9"/>
    </row>
    <row r="21" spans="1:14" ht="12" customHeight="1" x14ac:dyDescent="0.2">
      <c r="A21" s="67">
        <v>80</v>
      </c>
      <c r="B21" s="1451" t="s">
        <v>36</v>
      </c>
      <c r="C21" s="1452" t="s">
        <v>1235</v>
      </c>
      <c r="D21" s="1453" t="s">
        <v>1236</v>
      </c>
      <c r="E21" s="2477">
        <v>100</v>
      </c>
      <c r="F21" s="68">
        <v>100</v>
      </c>
      <c r="G21" s="1454"/>
      <c r="H21" s="605"/>
      <c r="J21" s="831"/>
      <c r="K21" s="371"/>
      <c r="L21" s="371"/>
      <c r="M21" s="371"/>
      <c r="N21" s="371"/>
    </row>
    <row r="22" spans="1:14" ht="12" customHeight="1" x14ac:dyDescent="0.25">
      <c r="A22" s="67">
        <v>50</v>
      </c>
      <c r="B22" s="1451" t="s">
        <v>36</v>
      </c>
      <c r="C22" s="1452" t="s">
        <v>1237</v>
      </c>
      <c r="D22" s="1453" t="s">
        <v>1238</v>
      </c>
      <c r="E22" s="2477">
        <v>50</v>
      </c>
      <c r="F22" s="68">
        <v>50</v>
      </c>
      <c r="G22" s="1454"/>
      <c r="H22" s="1455"/>
      <c r="I22" s="1455"/>
      <c r="J22" s="1455"/>
      <c r="K22" s="1456"/>
      <c r="L22" s="1456"/>
      <c r="M22" s="1456"/>
      <c r="N22" s="371"/>
    </row>
    <row r="23" spans="1:14" ht="12" customHeight="1" x14ac:dyDescent="0.25">
      <c r="A23" s="67">
        <v>200</v>
      </c>
      <c r="B23" s="1451" t="s">
        <v>36</v>
      </c>
      <c r="C23" s="1452" t="s">
        <v>1239</v>
      </c>
      <c r="D23" s="1453" t="s">
        <v>1240</v>
      </c>
      <c r="E23" s="2477"/>
      <c r="F23" s="68">
        <v>0</v>
      </c>
      <c r="G23" s="1454"/>
      <c r="H23" s="1455"/>
      <c r="I23" s="1455"/>
      <c r="J23" s="1455"/>
      <c r="K23" s="1456"/>
      <c r="L23" s="1456"/>
      <c r="M23" s="1456"/>
      <c r="N23" s="371"/>
    </row>
    <row r="24" spans="1:14" ht="12" customHeight="1" x14ac:dyDescent="0.25">
      <c r="A24" s="580">
        <f>SUM(A25:A25)</f>
        <v>30</v>
      </c>
      <c r="B24" s="1457" t="s">
        <v>26</v>
      </c>
      <c r="C24" s="1458" t="s">
        <v>21</v>
      </c>
      <c r="D24" s="1459" t="s">
        <v>1241</v>
      </c>
      <c r="E24" s="2491">
        <f>SUM(E25:E25)</f>
        <v>80</v>
      </c>
      <c r="F24" s="583">
        <f>SUM(F25)</f>
        <v>80</v>
      </c>
      <c r="G24" s="815"/>
      <c r="H24" s="1455"/>
      <c r="I24" s="1455"/>
      <c r="J24" s="1455"/>
      <c r="K24" s="1456"/>
      <c r="L24" s="1456"/>
      <c r="M24" s="1456"/>
      <c r="N24" s="371"/>
    </row>
    <row r="25" spans="1:14" ht="12" customHeight="1" x14ac:dyDescent="0.25">
      <c r="A25" s="67">
        <v>30</v>
      </c>
      <c r="B25" s="1460" t="s">
        <v>36</v>
      </c>
      <c r="C25" s="1461" t="s">
        <v>1242</v>
      </c>
      <c r="D25" s="1462" t="s">
        <v>1243</v>
      </c>
      <c r="E25" s="2477">
        <v>80</v>
      </c>
      <c r="F25" s="68">
        <v>80</v>
      </c>
      <c r="G25" s="1454"/>
      <c r="H25" s="1455"/>
      <c r="I25" s="1455"/>
      <c r="J25" s="1455"/>
      <c r="K25" s="1456"/>
      <c r="L25" s="1456"/>
      <c r="M25" s="1456"/>
      <c r="N25" s="371"/>
    </row>
    <row r="26" spans="1:14" ht="12" customHeight="1" x14ac:dyDescent="0.25">
      <c r="A26" s="580">
        <f>SUM(A27:A32)</f>
        <v>915</v>
      </c>
      <c r="B26" s="1457" t="s">
        <v>26</v>
      </c>
      <c r="C26" s="1458" t="s">
        <v>21</v>
      </c>
      <c r="D26" s="1459" t="s">
        <v>1244</v>
      </c>
      <c r="E26" s="2491">
        <f>SUM(E27:E32)</f>
        <v>1430</v>
      </c>
      <c r="F26" s="583">
        <f>SUM(F27:F32)</f>
        <v>1430</v>
      </c>
      <c r="G26" s="1463"/>
      <c r="H26" s="1455"/>
      <c r="I26" s="1455"/>
      <c r="J26" s="1455"/>
      <c r="K26" s="1464"/>
      <c r="L26" s="1464"/>
      <c r="M26" s="1464"/>
      <c r="N26" s="371"/>
    </row>
    <row r="27" spans="1:14" ht="12" customHeight="1" x14ac:dyDescent="0.25">
      <c r="A27" s="67">
        <v>200</v>
      </c>
      <c r="B27" s="1451" t="s">
        <v>36</v>
      </c>
      <c r="C27" s="1452" t="s">
        <v>1245</v>
      </c>
      <c r="D27" s="1453" t="s">
        <v>1246</v>
      </c>
      <c r="E27" s="2477">
        <v>250</v>
      </c>
      <c r="F27" s="68">
        <v>250</v>
      </c>
      <c r="G27" s="393"/>
      <c r="H27" s="1455"/>
      <c r="I27" s="1455"/>
      <c r="J27" s="1455"/>
      <c r="K27" s="371"/>
      <c r="L27" s="371"/>
      <c r="M27" s="371"/>
      <c r="N27" s="371"/>
    </row>
    <row r="28" spans="1:14" ht="12" customHeight="1" x14ac:dyDescent="0.25">
      <c r="A28" s="67">
        <v>100</v>
      </c>
      <c r="B28" s="1451" t="s">
        <v>36</v>
      </c>
      <c r="C28" s="1452" t="s">
        <v>1247</v>
      </c>
      <c r="D28" s="1453" t="s">
        <v>1248</v>
      </c>
      <c r="E28" s="2477">
        <v>100</v>
      </c>
      <c r="F28" s="68">
        <v>100</v>
      </c>
      <c r="G28" s="393"/>
      <c r="H28" s="1455"/>
      <c r="I28" s="1455"/>
      <c r="J28" s="1455"/>
      <c r="K28" s="9"/>
    </row>
    <row r="29" spans="1:14" ht="12" customHeight="1" x14ac:dyDescent="0.25">
      <c r="A29" s="67">
        <v>225</v>
      </c>
      <c r="B29" s="1451" t="s">
        <v>36</v>
      </c>
      <c r="C29" s="1452" t="s">
        <v>1249</v>
      </c>
      <c r="D29" s="1453" t="s">
        <v>1250</v>
      </c>
      <c r="E29" s="2477">
        <v>250</v>
      </c>
      <c r="F29" s="68">
        <v>250</v>
      </c>
      <c r="G29" s="1454"/>
      <c r="H29" s="1455"/>
      <c r="I29" s="1455"/>
      <c r="J29" s="1455"/>
      <c r="K29" s="9"/>
    </row>
    <row r="30" spans="1:14" ht="12" customHeight="1" x14ac:dyDescent="0.25">
      <c r="A30" s="67">
        <v>10</v>
      </c>
      <c r="B30" s="1451" t="s">
        <v>36</v>
      </c>
      <c r="C30" s="1452" t="s">
        <v>1251</v>
      </c>
      <c r="D30" s="1453" t="s">
        <v>1252</v>
      </c>
      <c r="E30" s="2477">
        <v>50</v>
      </c>
      <c r="F30" s="68">
        <v>50</v>
      </c>
      <c r="G30" s="1454"/>
      <c r="H30" s="1455"/>
      <c r="I30" s="1455"/>
      <c r="J30" s="1455"/>
      <c r="K30" s="9"/>
    </row>
    <row r="31" spans="1:14" ht="12" customHeight="1" x14ac:dyDescent="0.25">
      <c r="A31" s="67">
        <v>200</v>
      </c>
      <c r="B31" s="1451" t="s">
        <v>36</v>
      </c>
      <c r="C31" s="1452" t="s">
        <v>1253</v>
      </c>
      <c r="D31" s="1453" t="s">
        <v>1254</v>
      </c>
      <c r="E31" s="2477">
        <v>600</v>
      </c>
      <c r="F31" s="68">
        <v>600</v>
      </c>
      <c r="G31" s="1454"/>
      <c r="H31" s="1455"/>
      <c r="I31" s="1455"/>
      <c r="J31" s="1455"/>
      <c r="K31" s="9"/>
    </row>
    <row r="32" spans="1:14" ht="12" customHeight="1" x14ac:dyDescent="0.25">
      <c r="A32" s="67">
        <v>180</v>
      </c>
      <c r="B32" s="1460" t="s">
        <v>36</v>
      </c>
      <c r="C32" s="1461" t="s">
        <v>1255</v>
      </c>
      <c r="D32" s="1453" t="s">
        <v>1256</v>
      </c>
      <c r="E32" s="2477">
        <v>180</v>
      </c>
      <c r="F32" s="68">
        <v>180</v>
      </c>
      <c r="G32" s="1465"/>
      <c r="H32" s="1455"/>
      <c r="I32" s="1455"/>
      <c r="J32" s="1455"/>
      <c r="K32" s="9"/>
    </row>
    <row r="33" spans="1:11" ht="12" customHeight="1" x14ac:dyDescent="0.25">
      <c r="A33" s="580">
        <f>SUM(A34:A35)</f>
        <v>380</v>
      </c>
      <c r="B33" s="1457" t="s">
        <v>26</v>
      </c>
      <c r="C33" s="1458" t="s">
        <v>21</v>
      </c>
      <c r="D33" s="1459" t="s">
        <v>1257</v>
      </c>
      <c r="E33" s="2491">
        <f>SUM(E34:E35)</f>
        <v>580</v>
      </c>
      <c r="F33" s="583">
        <f>SUM(F34:F35)</f>
        <v>580</v>
      </c>
      <c r="G33" s="1466"/>
      <c r="H33" s="1455"/>
      <c r="I33" s="1455"/>
      <c r="J33" s="1455"/>
      <c r="K33" s="9"/>
    </row>
    <row r="34" spans="1:11" ht="12" customHeight="1" x14ac:dyDescent="0.25">
      <c r="A34" s="67">
        <v>180</v>
      </c>
      <c r="B34" s="1460" t="s">
        <v>36</v>
      </c>
      <c r="C34" s="1461" t="s">
        <v>1258</v>
      </c>
      <c r="D34" s="1453" t="s">
        <v>1259</v>
      </c>
      <c r="E34" s="2477">
        <v>250</v>
      </c>
      <c r="F34" s="68">
        <v>250</v>
      </c>
      <c r="G34" s="1454"/>
      <c r="H34" s="1455"/>
      <c r="I34" s="1455"/>
      <c r="J34" s="1455"/>
      <c r="K34" s="9"/>
    </row>
    <row r="35" spans="1:11" ht="12" customHeight="1" x14ac:dyDescent="0.25">
      <c r="A35" s="67">
        <v>200</v>
      </c>
      <c r="B35" s="1460" t="s">
        <v>36</v>
      </c>
      <c r="C35" s="1461" t="s">
        <v>1260</v>
      </c>
      <c r="D35" s="1453" t="s">
        <v>1261</v>
      </c>
      <c r="E35" s="2477">
        <v>330</v>
      </c>
      <c r="F35" s="68">
        <v>330</v>
      </c>
      <c r="G35" s="354"/>
      <c r="H35" s="1455"/>
      <c r="I35" s="1455"/>
      <c r="J35" s="1455"/>
      <c r="K35" s="9"/>
    </row>
    <row r="36" spans="1:11" ht="12" customHeight="1" x14ac:dyDescent="0.25">
      <c r="A36" s="580">
        <f>SUM(A37:A38)</f>
        <v>400</v>
      </c>
      <c r="B36" s="1457" t="s">
        <v>26</v>
      </c>
      <c r="C36" s="1458" t="s">
        <v>21</v>
      </c>
      <c r="D36" s="1459" t="s">
        <v>1262</v>
      </c>
      <c r="E36" s="2491">
        <f>SUM(E37:E38)</f>
        <v>400</v>
      </c>
      <c r="F36" s="583">
        <f>SUM(F37:F38)</f>
        <v>400</v>
      </c>
      <c r="G36" s="1466"/>
      <c r="H36" s="1455"/>
      <c r="I36" s="1455"/>
      <c r="J36" s="1455"/>
      <c r="K36" s="9"/>
    </row>
    <row r="37" spans="1:11" s="276" customFormat="1" ht="12" customHeight="1" x14ac:dyDescent="0.25">
      <c r="A37" s="67">
        <v>150</v>
      </c>
      <c r="B37" s="1451" t="s">
        <v>36</v>
      </c>
      <c r="C37" s="1452" t="s">
        <v>1263</v>
      </c>
      <c r="D37" s="1453" t="s">
        <v>1264</v>
      </c>
      <c r="E37" s="2477">
        <v>150</v>
      </c>
      <c r="F37" s="68">
        <v>150</v>
      </c>
      <c r="G37" s="398"/>
      <c r="H37" s="1455"/>
      <c r="I37" s="1455"/>
      <c r="J37" s="1455"/>
    </row>
    <row r="38" spans="1:11" ht="12" customHeight="1" x14ac:dyDescent="0.25">
      <c r="A38" s="67">
        <v>250</v>
      </c>
      <c r="B38" s="1460" t="s">
        <v>36</v>
      </c>
      <c r="C38" s="1461" t="s">
        <v>1265</v>
      </c>
      <c r="D38" s="847" t="s">
        <v>1266</v>
      </c>
      <c r="E38" s="2477">
        <v>250</v>
      </c>
      <c r="F38" s="68">
        <v>250</v>
      </c>
      <c r="G38" s="1454"/>
      <c r="H38" s="1455"/>
      <c r="I38" s="1455"/>
      <c r="J38" s="1455"/>
      <c r="K38" s="9"/>
    </row>
    <row r="39" spans="1:11" ht="12" customHeight="1" x14ac:dyDescent="0.2">
      <c r="A39" s="580">
        <f>SUM(A40:A41)</f>
        <v>600</v>
      </c>
      <c r="B39" s="1457" t="s">
        <v>26</v>
      </c>
      <c r="C39" s="1458" t="s">
        <v>21</v>
      </c>
      <c r="D39" s="1459" t="s">
        <v>1267</v>
      </c>
      <c r="E39" s="2491">
        <f>SUM(E40:E41)</f>
        <v>500</v>
      </c>
      <c r="F39" s="583">
        <f>SUM(F40:F41)</f>
        <v>500</v>
      </c>
      <c r="G39" s="1466"/>
      <c r="H39" s="605"/>
      <c r="K39" s="9"/>
    </row>
    <row r="40" spans="1:11" ht="23.25" customHeight="1" x14ac:dyDescent="0.2">
      <c r="A40" s="67">
        <f>300</f>
        <v>300</v>
      </c>
      <c r="B40" s="1460" t="s">
        <v>36</v>
      </c>
      <c r="C40" s="1461" t="s">
        <v>1268</v>
      </c>
      <c r="D40" s="1462" t="s">
        <v>1269</v>
      </c>
      <c r="E40" s="2477">
        <v>500</v>
      </c>
      <c r="F40" s="68">
        <v>500</v>
      </c>
      <c r="G40" s="354"/>
      <c r="H40" s="605"/>
      <c r="K40" s="9"/>
    </row>
    <row r="41" spans="1:11" ht="21.75" customHeight="1" x14ac:dyDescent="0.2">
      <c r="A41" s="67">
        <v>300</v>
      </c>
      <c r="B41" s="1467" t="s">
        <v>36</v>
      </c>
      <c r="C41" s="1468" t="s">
        <v>1270</v>
      </c>
      <c r="D41" s="1469" t="s">
        <v>1271</v>
      </c>
      <c r="E41" s="2477">
        <v>0</v>
      </c>
      <c r="F41" s="68">
        <v>0</v>
      </c>
      <c r="G41" s="1470"/>
      <c r="H41" s="605"/>
      <c r="K41" s="9"/>
    </row>
    <row r="42" spans="1:11" ht="14.25" customHeight="1" x14ac:dyDescent="0.2">
      <c r="A42" s="580">
        <f>SUM(A43:A43)</f>
        <v>600</v>
      </c>
      <c r="B42" s="1457" t="s">
        <v>26</v>
      </c>
      <c r="C42" s="1458" t="s">
        <v>21</v>
      </c>
      <c r="D42" s="1459" t="s">
        <v>1272</v>
      </c>
      <c r="E42" s="2491">
        <f>SUM(E43:E43)</f>
        <v>900</v>
      </c>
      <c r="F42" s="583">
        <f>SUM(F43:F45)</f>
        <v>900</v>
      </c>
      <c r="G42" s="1471"/>
      <c r="H42" s="605"/>
      <c r="K42" s="9"/>
    </row>
    <row r="43" spans="1:11" ht="12" customHeight="1" x14ac:dyDescent="0.2">
      <c r="A43" s="67">
        <v>600</v>
      </c>
      <c r="B43" s="1472" t="s">
        <v>36</v>
      </c>
      <c r="C43" s="1473" t="s">
        <v>1273</v>
      </c>
      <c r="D43" s="1462" t="s">
        <v>1274</v>
      </c>
      <c r="E43" s="2477">
        <v>900</v>
      </c>
      <c r="F43" s="68">
        <v>900</v>
      </c>
      <c r="G43" s="1474"/>
      <c r="H43" s="605"/>
      <c r="K43" s="9"/>
    </row>
    <row r="44" spans="1:11" ht="12" customHeight="1" x14ac:dyDescent="0.2">
      <c r="A44" s="580">
        <f>A45</f>
        <v>3500</v>
      </c>
      <c r="B44" s="1457" t="s">
        <v>26</v>
      </c>
      <c r="C44" s="1458" t="s">
        <v>21</v>
      </c>
      <c r="D44" s="1459" t="s">
        <v>1275</v>
      </c>
      <c r="E44" s="2491">
        <v>0</v>
      </c>
      <c r="F44" s="583">
        <f>SUM(F45)</f>
        <v>0</v>
      </c>
      <c r="G44" s="1471"/>
    </row>
    <row r="45" spans="1:11" ht="12" customHeight="1" x14ac:dyDescent="0.2">
      <c r="A45" s="67">
        <v>3500</v>
      </c>
      <c r="B45" s="1472" t="s">
        <v>36</v>
      </c>
      <c r="C45" s="1473" t="s">
        <v>1276</v>
      </c>
      <c r="D45" s="1462" t="s">
        <v>1275</v>
      </c>
      <c r="E45" s="2477">
        <v>0</v>
      </c>
      <c r="F45" s="68">
        <v>0</v>
      </c>
      <c r="G45" s="1474"/>
    </row>
    <row r="46" spans="1:11" ht="20.25" customHeight="1" x14ac:dyDescent="0.2">
      <c r="A46" s="580">
        <f>A47</f>
        <v>300</v>
      </c>
      <c r="B46" s="1457" t="s">
        <v>26</v>
      </c>
      <c r="C46" s="1458" t="s">
        <v>21</v>
      </c>
      <c r="D46" s="1459" t="s">
        <v>1277</v>
      </c>
      <c r="E46" s="2491">
        <f>E47</f>
        <v>560</v>
      </c>
      <c r="F46" s="583">
        <f>SUM(F47:F51)</f>
        <v>560</v>
      </c>
      <c r="G46" s="1470"/>
    </row>
    <row r="47" spans="1:11" ht="12" customHeight="1" x14ac:dyDescent="0.2">
      <c r="A47" s="67">
        <v>300</v>
      </c>
      <c r="B47" s="1472" t="s">
        <v>36</v>
      </c>
      <c r="C47" s="1473">
        <v>1792130000</v>
      </c>
      <c r="D47" s="1462" t="s">
        <v>1277</v>
      </c>
      <c r="E47" s="2477">
        <v>560</v>
      </c>
      <c r="F47" s="68">
        <v>560</v>
      </c>
      <c r="G47" s="1474"/>
    </row>
    <row r="48" spans="1:11" ht="12" customHeight="1" x14ac:dyDescent="0.2">
      <c r="A48" s="580">
        <f>A49</f>
        <v>500</v>
      </c>
      <c r="B48" s="1457" t="s">
        <v>26</v>
      </c>
      <c r="C48" s="1458" t="s">
        <v>21</v>
      </c>
      <c r="D48" s="1459" t="s">
        <v>1278</v>
      </c>
      <c r="E48" s="2491">
        <v>0</v>
      </c>
      <c r="F48" s="583">
        <f>F49</f>
        <v>0</v>
      </c>
      <c r="G48" s="1471"/>
    </row>
    <row r="49" spans="1:11" ht="12" customHeight="1" x14ac:dyDescent="0.2">
      <c r="A49" s="67">
        <v>500</v>
      </c>
      <c r="B49" s="1472" t="s">
        <v>36</v>
      </c>
      <c r="C49" s="1473">
        <v>1792150000</v>
      </c>
      <c r="D49" s="1462" t="s">
        <v>1278</v>
      </c>
      <c r="E49" s="2477">
        <v>0</v>
      </c>
      <c r="F49" s="68">
        <v>0</v>
      </c>
      <c r="G49" s="1474"/>
    </row>
    <row r="50" spans="1:11" ht="12" customHeight="1" x14ac:dyDescent="0.2">
      <c r="A50" s="580">
        <f>A51</f>
        <v>500</v>
      </c>
      <c r="B50" s="1457" t="s">
        <v>26</v>
      </c>
      <c r="C50" s="1458" t="s">
        <v>21</v>
      </c>
      <c r="D50" s="1459" t="s">
        <v>1279</v>
      </c>
      <c r="E50" s="2491">
        <v>0</v>
      </c>
      <c r="F50" s="583">
        <f>F51</f>
        <v>0</v>
      </c>
      <c r="G50" s="1471"/>
    </row>
    <row r="51" spans="1:11" ht="12" customHeight="1" x14ac:dyDescent="0.2">
      <c r="A51" s="45">
        <v>500</v>
      </c>
      <c r="B51" s="1475" t="s">
        <v>36</v>
      </c>
      <c r="C51" s="1476" t="s">
        <v>1280</v>
      </c>
      <c r="D51" s="1477" t="s">
        <v>1279</v>
      </c>
      <c r="E51" s="2494">
        <v>0</v>
      </c>
      <c r="F51" s="46">
        <v>0</v>
      </c>
      <c r="G51" s="1478"/>
    </row>
    <row r="52" spans="1:11" ht="12" customHeight="1" x14ac:dyDescent="0.25">
      <c r="A52" s="67">
        <v>0</v>
      </c>
      <c r="B52" s="1467" t="s">
        <v>36</v>
      </c>
      <c r="C52" s="1468" t="s">
        <v>1281</v>
      </c>
      <c r="D52" s="1469" t="s">
        <v>1282</v>
      </c>
      <c r="E52" s="2477">
        <v>200</v>
      </c>
      <c r="F52" s="68">
        <v>200</v>
      </c>
      <c r="G52" s="1474"/>
      <c r="H52" s="1455"/>
      <c r="I52" s="1455"/>
      <c r="J52" s="1455"/>
      <c r="K52" s="9"/>
    </row>
    <row r="53" spans="1:11" ht="12" customHeight="1" x14ac:dyDescent="0.2">
      <c r="A53" s="52">
        <v>0</v>
      </c>
      <c r="B53" s="2902" t="s">
        <v>36</v>
      </c>
      <c r="C53" s="2903" t="s">
        <v>1283</v>
      </c>
      <c r="D53" s="2904" t="s">
        <v>1284</v>
      </c>
      <c r="E53" s="2541">
        <v>150</v>
      </c>
      <c r="F53" s="246">
        <v>150</v>
      </c>
      <c r="G53" s="1471"/>
    </row>
    <row r="54" spans="1:11" ht="12" customHeight="1" x14ac:dyDescent="0.2">
      <c r="A54" s="52">
        <v>0</v>
      </c>
      <c r="B54" s="2902" t="s">
        <v>36</v>
      </c>
      <c r="C54" s="2903" t="s">
        <v>1285</v>
      </c>
      <c r="D54" s="2904" t="s">
        <v>1286</v>
      </c>
      <c r="E54" s="2541">
        <v>60.5</v>
      </c>
      <c r="F54" s="246">
        <v>60.5</v>
      </c>
      <c r="G54" s="1471"/>
    </row>
    <row r="55" spans="1:11" ht="12" customHeight="1" thickBot="1" x14ac:dyDescent="0.25">
      <c r="A55" s="737">
        <v>0</v>
      </c>
      <c r="B55" s="2905" t="s">
        <v>36</v>
      </c>
      <c r="C55" s="2906" t="s">
        <v>1287</v>
      </c>
      <c r="D55" s="2907" t="s">
        <v>1288</v>
      </c>
      <c r="E55" s="2554">
        <v>30</v>
      </c>
      <c r="F55" s="599">
        <v>30</v>
      </c>
      <c r="G55" s="1481"/>
    </row>
    <row r="56" spans="1:11" x14ac:dyDescent="0.2">
      <c r="B56" s="270"/>
      <c r="C56" s="38"/>
      <c r="D56" s="38"/>
      <c r="E56" s="38"/>
      <c r="F56" s="38"/>
      <c r="G56" s="38"/>
    </row>
    <row r="57" spans="1:11" ht="18.75" customHeight="1" x14ac:dyDescent="0.2">
      <c r="B57" s="35" t="s">
        <v>1289</v>
      </c>
      <c r="C57" s="13"/>
      <c r="D57" s="13"/>
      <c r="E57" s="13"/>
      <c r="F57" s="13"/>
      <c r="G57" s="13"/>
    </row>
    <row r="58" spans="1:11" ht="12" thickBot="1" x14ac:dyDescent="0.25">
      <c r="B58" s="2"/>
      <c r="C58" s="2"/>
      <c r="D58" s="2"/>
      <c r="E58" s="12"/>
      <c r="F58" s="12"/>
      <c r="G58" s="90" t="s">
        <v>19</v>
      </c>
    </row>
    <row r="59" spans="1:11" ht="11.25" customHeight="1" x14ac:dyDescent="0.2">
      <c r="A59" s="3101" t="s">
        <v>142</v>
      </c>
      <c r="B59" s="3131" t="s">
        <v>20</v>
      </c>
      <c r="C59" s="3115" t="s">
        <v>1290</v>
      </c>
      <c r="D59" s="3117" t="s">
        <v>40</v>
      </c>
      <c r="E59" s="3109" t="s">
        <v>143</v>
      </c>
      <c r="F59" s="3111" t="s">
        <v>144</v>
      </c>
      <c r="G59" s="3119" t="s">
        <v>38</v>
      </c>
      <c r="H59" s="605"/>
      <c r="K59" s="9"/>
    </row>
    <row r="60" spans="1:11" ht="21" customHeight="1" thickBot="1" x14ac:dyDescent="0.25">
      <c r="A60" s="3102"/>
      <c r="B60" s="3132"/>
      <c r="C60" s="3133"/>
      <c r="D60" s="3121"/>
      <c r="E60" s="3110"/>
      <c r="F60" s="3112"/>
      <c r="G60" s="3122"/>
      <c r="H60" s="605"/>
      <c r="K60" s="9"/>
    </row>
    <row r="61" spans="1:11" ht="15" customHeight="1" thickBot="1" x14ac:dyDescent="0.25">
      <c r="A61" s="899">
        <f>A62</f>
        <v>2400</v>
      </c>
      <c r="B61" s="900" t="s">
        <v>25</v>
      </c>
      <c r="C61" s="901" t="s">
        <v>23</v>
      </c>
      <c r="D61" s="1482" t="s">
        <v>27</v>
      </c>
      <c r="E61" s="899">
        <f>E62</f>
        <v>10993</v>
      </c>
      <c r="F61" s="899">
        <f>F62</f>
        <v>10993</v>
      </c>
      <c r="G61" s="215" t="s">
        <v>21</v>
      </c>
      <c r="H61" s="605"/>
      <c r="K61" s="9"/>
    </row>
    <row r="62" spans="1:11" ht="15" x14ac:dyDescent="0.25">
      <c r="A62" s="1483">
        <f>SUM(A63:A87)</f>
        <v>2400</v>
      </c>
      <c r="B62" s="1484" t="s">
        <v>25</v>
      </c>
      <c r="C62" s="1485" t="s">
        <v>21</v>
      </c>
      <c r="D62" s="1486" t="s">
        <v>1244</v>
      </c>
      <c r="E62" s="2487">
        <f>SUM(E63:E87)</f>
        <v>10993</v>
      </c>
      <c r="F62" s="1487">
        <f>SUM(F63:F87)</f>
        <v>10993</v>
      </c>
      <c r="G62" s="1488"/>
      <c r="H62" s="1489"/>
      <c r="I62" s="1489"/>
      <c r="J62" s="1489"/>
      <c r="K62" s="9"/>
    </row>
    <row r="63" spans="1:11" s="38" customFormat="1" ht="11.25" customHeight="1" x14ac:dyDescent="0.25">
      <c r="A63" s="1490">
        <v>500</v>
      </c>
      <c r="B63" s="137" t="s">
        <v>25</v>
      </c>
      <c r="C63" s="1491">
        <v>2700020000</v>
      </c>
      <c r="D63" s="1492" t="s">
        <v>1266</v>
      </c>
      <c r="E63" s="2488">
        <v>1100</v>
      </c>
      <c r="F63" s="68">
        <v>1100</v>
      </c>
      <c r="G63" s="642"/>
      <c r="H63" s="1493"/>
      <c r="I63" s="1493"/>
      <c r="J63" s="1493"/>
    </row>
    <row r="64" spans="1:11" s="38" customFormat="1" ht="11.25" customHeight="1" x14ac:dyDescent="0.25">
      <c r="A64" s="1490">
        <v>410</v>
      </c>
      <c r="B64" s="137" t="s">
        <v>25</v>
      </c>
      <c r="C64" s="1491">
        <v>2700030000</v>
      </c>
      <c r="D64" s="1492" t="s">
        <v>1291</v>
      </c>
      <c r="E64" s="2488">
        <v>410</v>
      </c>
      <c r="F64" s="68">
        <v>410</v>
      </c>
      <c r="G64" s="1494"/>
      <c r="H64" s="1493"/>
      <c r="I64" s="1493"/>
      <c r="J64" s="1493"/>
    </row>
    <row r="65" spans="1:10" s="38" customFormat="1" ht="11.25" customHeight="1" x14ac:dyDescent="0.25">
      <c r="A65" s="1490">
        <v>200</v>
      </c>
      <c r="B65" s="137" t="s">
        <v>25</v>
      </c>
      <c r="C65" s="1491">
        <v>2800040000</v>
      </c>
      <c r="D65" s="1492" t="s">
        <v>1292</v>
      </c>
      <c r="E65" s="2488">
        <v>0</v>
      </c>
      <c r="F65" s="68">
        <v>0</v>
      </c>
      <c r="G65" s="1494"/>
      <c r="H65" s="1493"/>
      <c r="I65" s="1493"/>
      <c r="J65" s="1493"/>
    </row>
    <row r="66" spans="1:10" s="38" customFormat="1" ht="27" customHeight="1" x14ac:dyDescent="0.25">
      <c r="A66" s="1490">
        <v>0</v>
      </c>
      <c r="B66" s="137" t="s">
        <v>25</v>
      </c>
      <c r="C66" s="1491">
        <v>2800050000</v>
      </c>
      <c r="D66" s="1495" t="s">
        <v>1293</v>
      </c>
      <c r="E66" s="2488">
        <v>400</v>
      </c>
      <c r="F66" s="68">
        <v>400</v>
      </c>
      <c r="G66" s="1494"/>
      <c r="H66" s="1493"/>
      <c r="I66" s="1493"/>
      <c r="J66" s="1493"/>
    </row>
    <row r="67" spans="1:10" s="38" customFormat="1" ht="11.25" customHeight="1" thickBot="1" x14ac:dyDescent="0.3">
      <c r="A67" s="2908">
        <v>120</v>
      </c>
      <c r="B67" s="2909" t="s">
        <v>25</v>
      </c>
      <c r="C67" s="2910">
        <v>2800080000</v>
      </c>
      <c r="D67" s="2911" t="s">
        <v>1294</v>
      </c>
      <c r="E67" s="2912">
        <v>120</v>
      </c>
      <c r="F67" s="48">
        <v>120</v>
      </c>
      <c r="G67" s="1544"/>
      <c r="H67" s="1493"/>
      <c r="I67" s="1493"/>
      <c r="J67" s="1493"/>
    </row>
    <row r="68" spans="1:10" s="108" customFormat="1" ht="11.25" customHeight="1" x14ac:dyDescent="0.25">
      <c r="A68" s="1505"/>
      <c r="B68" s="196"/>
      <c r="C68" s="1504"/>
      <c r="D68" s="1504"/>
      <c r="E68" s="1505"/>
      <c r="F68" s="49"/>
      <c r="G68" s="1272"/>
      <c r="H68" s="2754"/>
      <c r="I68" s="2754"/>
      <c r="J68" s="2754"/>
    </row>
    <row r="69" spans="1:10" s="108" customFormat="1" ht="16.5" customHeight="1" x14ac:dyDescent="0.25">
      <c r="A69" s="9"/>
      <c r="B69" s="35" t="s">
        <v>1289</v>
      </c>
      <c r="C69" s="13"/>
      <c r="D69" s="13"/>
      <c r="E69" s="13"/>
      <c r="F69" s="13"/>
      <c r="G69" s="13"/>
      <c r="H69" s="2754"/>
      <c r="I69" s="2754"/>
      <c r="J69" s="2754"/>
    </row>
    <row r="70" spans="1:10" s="108" customFormat="1" ht="11.25" customHeight="1" thickBot="1" x14ac:dyDescent="0.3">
      <c r="A70" s="9"/>
      <c r="B70" s="2"/>
      <c r="C70" s="2"/>
      <c r="D70" s="2"/>
      <c r="E70" s="12"/>
      <c r="F70" s="12"/>
      <c r="G70" s="90" t="s">
        <v>19</v>
      </c>
      <c r="H70" s="2754"/>
      <c r="I70" s="2754"/>
      <c r="J70" s="2754"/>
    </row>
    <row r="71" spans="1:10" s="108" customFormat="1" ht="11.25" customHeight="1" x14ac:dyDescent="0.25">
      <c r="A71" s="3101" t="s">
        <v>142</v>
      </c>
      <c r="B71" s="3131" t="s">
        <v>20</v>
      </c>
      <c r="C71" s="3115" t="s">
        <v>1290</v>
      </c>
      <c r="D71" s="3117" t="s">
        <v>40</v>
      </c>
      <c r="E71" s="3109" t="s">
        <v>143</v>
      </c>
      <c r="F71" s="3111" t="s">
        <v>144</v>
      </c>
      <c r="G71" s="3119" t="s">
        <v>38</v>
      </c>
      <c r="H71" s="2754"/>
      <c r="I71" s="2754"/>
      <c r="J71" s="2754"/>
    </row>
    <row r="72" spans="1:10" s="108" customFormat="1" ht="11.25" customHeight="1" thickBot="1" x14ac:dyDescent="0.3">
      <c r="A72" s="3102"/>
      <c r="B72" s="3132"/>
      <c r="C72" s="3133"/>
      <c r="D72" s="3121"/>
      <c r="E72" s="3110"/>
      <c r="F72" s="3112"/>
      <c r="G72" s="3122"/>
      <c r="H72" s="2754"/>
      <c r="I72" s="2754"/>
      <c r="J72" s="2754"/>
    </row>
    <row r="73" spans="1:10" s="108" customFormat="1" ht="11.25" customHeight="1" thickBot="1" x14ac:dyDescent="0.3">
      <c r="A73" s="2756" t="s">
        <v>234</v>
      </c>
      <c r="B73" s="900" t="s">
        <v>25</v>
      </c>
      <c r="C73" s="901" t="s">
        <v>23</v>
      </c>
      <c r="D73" s="1482" t="s">
        <v>27</v>
      </c>
      <c r="E73" s="2755" t="s">
        <v>234</v>
      </c>
      <c r="F73" s="2755" t="s">
        <v>234</v>
      </c>
      <c r="G73" s="215" t="s">
        <v>21</v>
      </c>
      <c r="H73" s="2754"/>
      <c r="I73" s="2754"/>
      <c r="J73" s="2754"/>
    </row>
    <row r="74" spans="1:10" s="38" customFormat="1" ht="11.25" customHeight="1" x14ac:dyDescent="0.25">
      <c r="A74" s="1490">
        <v>60</v>
      </c>
      <c r="B74" s="137" t="s">
        <v>25</v>
      </c>
      <c r="C74" s="1491">
        <v>2800090000</v>
      </c>
      <c r="D74" s="1492" t="s">
        <v>1295</v>
      </c>
      <c r="E74" s="2488">
        <v>60</v>
      </c>
      <c r="F74" s="68">
        <v>60</v>
      </c>
      <c r="G74" s="1494"/>
      <c r="H74" s="1493"/>
      <c r="I74" s="1493"/>
      <c r="J74" s="1493"/>
    </row>
    <row r="75" spans="1:10" s="38" customFormat="1" ht="11.25" customHeight="1" x14ac:dyDescent="0.25">
      <c r="A75" s="1490">
        <v>120</v>
      </c>
      <c r="B75" s="137" t="s">
        <v>25</v>
      </c>
      <c r="C75" s="1491">
        <v>2800100000</v>
      </c>
      <c r="D75" s="1492" t="s">
        <v>1296</v>
      </c>
      <c r="E75" s="2488">
        <v>120</v>
      </c>
      <c r="F75" s="68">
        <v>120</v>
      </c>
      <c r="G75" s="1494"/>
      <c r="H75" s="1493"/>
      <c r="I75" s="1493"/>
      <c r="J75" s="1493"/>
    </row>
    <row r="76" spans="1:10" s="38" customFormat="1" ht="11.25" customHeight="1" x14ac:dyDescent="0.25">
      <c r="A76" s="1490">
        <v>120</v>
      </c>
      <c r="B76" s="137" t="s">
        <v>25</v>
      </c>
      <c r="C76" s="1491">
        <v>2800110000</v>
      </c>
      <c r="D76" s="1492" t="s">
        <v>1297</v>
      </c>
      <c r="E76" s="2488">
        <v>120</v>
      </c>
      <c r="F76" s="68">
        <v>120</v>
      </c>
      <c r="G76" s="1494"/>
      <c r="H76" s="1493"/>
      <c r="I76" s="1493"/>
      <c r="J76" s="1493"/>
    </row>
    <row r="77" spans="1:10" s="38" customFormat="1" ht="11.25" customHeight="1" x14ac:dyDescent="0.25">
      <c r="A77" s="1490">
        <v>60</v>
      </c>
      <c r="B77" s="137" t="s">
        <v>25</v>
      </c>
      <c r="C77" s="1491">
        <v>2800120000</v>
      </c>
      <c r="D77" s="1492" t="s">
        <v>1298</v>
      </c>
      <c r="E77" s="2488">
        <v>60</v>
      </c>
      <c r="F77" s="68">
        <v>60</v>
      </c>
      <c r="G77" s="1494"/>
      <c r="H77" s="1493"/>
      <c r="I77" s="1493"/>
      <c r="J77" s="1493"/>
    </row>
    <row r="78" spans="1:10" s="38" customFormat="1" ht="11.25" customHeight="1" x14ac:dyDescent="0.25">
      <c r="A78" s="1490">
        <v>120</v>
      </c>
      <c r="B78" s="137" t="s">
        <v>25</v>
      </c>
      <c r="C78" s="1491">
        <v>2800130000</v>
      </c>
      <c r="D78" s="1492" t="s">
        <v>1299</v>
      </c>
      <c r="E78" s="2488">
        <v>120</v>
      </c>
      <c r="F78" s="68">
        <v>120</v>
      </c>
      <c r="G78" s="1494"/>
      <c r="H78" s="1493"/>
      <c r="I78" s="1493"/>
      <c r="J78" s="1493"/>
    </row>
    <row r="79" spans="1:10" s="38" customFormat="1" ht="11.25" customHeight="1" x14ac:dyDescent="0.25">
      <c r="A79" s="1490">
        <v>120</v>
      </c>
      <c r="B79" s="137" t="s">
        <v>25</v>
      </c>
      <c r="C79" s="1491">
        <v>2800140000</v>
      </c>
      <c r="D79" s="1492" t="s">
        <v>1300</v>
      </c>
      <c r="E79" s="2488">
        <v>120</v>
      </c>
      <c r="F79" s="68">
        <v>120</v>
      </c>
      <c r="G79" s="1494"/>
      <c r="H79" s="1493"/>
      <c r="I79" s="1493"/>
      <c r="J79" s="1493"/>
    </row>
    <row r="80" spans="1:10" s="38" customFormat="1" ht="11.25" customHeight="1" x14ac:dyDescent="0.25">
      <c r="A80" s="1490">
        <v>60</v>
      </c>
      <c r="B80" s="137" t="s">
        <v>25</v>
      </c>
      <c r="C80" s="1491">
        <v>2800150000</v>
      </c>
      <c r="D80" s="1492" t="s">
        <v>1301</v>
      </c>
      <c r="E80" s="2488">
        <v>60</v>
      </c>
      <c r="F80" s="68">
        <v>60</v>
      </c>
      <c r="G80" s="1494"/>
      <c r="H80" s="1493"/>
      <c r="I80" s="1493"/>
      <c r="J80" s="1493"/>
    </row>
    <row r="81" spans="1:15" s="38" customFormat="1" ht="11.25" customHeight="1" x14ac:dyDescent="0.25">
      <c r="A81" s="1490">
        <v>120</v>
      </c>
      <c r="B81" s="137" t="s">
        <v>25</v>
      </c>
      <c r="C81" s="1491">
        <v>2800160000</v>
      </c>
      <c r="D81" s="1492" t="s">
        <v>1302</v>
      </c>
      <c r="E81" s="2488">
        <v>120</v>
      </c>
      <c r="F81" s="68">
        <v>120</v>
      </c>
      <c r="G81" s="1494"/>
      <c r="H81" s="1493"/>
      <c r="I81" s="1493"/>
      <c r="J81" s="1493"/>
    </row>
    <row r="82" spans="1:15" s="38" customFormat="1" ht="11.25" customHeight="1" x14ac:dyDescent="0.2">
      <c r="A82" s="1490">
        <v>20</v>
      </c>
      <c r="B82" s="137" t="s">
        <v>25</v>
      </c>
      <c r="C82" s="1491">
        <v>2800190000</v>
      </c>
      <c r="D82" s="1492" t="s">
        <v>1303</v>
      </c>
      <c r="E82" s="2488">
        <v>20</v>
      </c>
      <c r="F82" s="68">
        <v>20</v>
      </c>
      <c r="G82" s="1494"/>
      <c r="H82" s="1496"/>
      <c r="I82" s="1496"/>
      <c r="J82" s="1496"/>
    </row>
    <row r="83" spans="1:15" s="38" customFormat="1" ht="11.25" customHeight="1" x14ac:dyDescent="0.2">
      <c r="A83" s="1490">
        <v>20</v>
      </c>
      <c r="B83" s="137" t="s">
        <v>25</v>
      </c>
      <c r="C83" s="1491">
        <v>2800200000</v>
      </c>
      <c r="D83" s="1492" t="s">
        <v>1304</v>
      </c>
      <c r="E83" s="2488">
        <v>20</v>
      </c>
      <c r="F83" s="68">
        <v>20</v>
      </c>
      <c r="G83" s="1497"/>
      <c r="H83" s="1496"/>
      <c r="I83" s="1496"/>
      <c r="J83" s="1496"/>
    </row>
    <row r="84" spans="1:15" s="38" customFormat="1" ht="11.25" customHeight="1" x14ac:dyDescent="0.2">
      <c r="A84" s="67">
        <v>200</v>
      </c>
      <c r="B84" s="1498" t="s">
        <v>25</v>
      </c>
      <c r="C84" s="1491">
        <v>2800220000</v>
      </c>
      <c r="D84" s="1492" t="s">
        <v>1305</v>
      </c>
      <c r="E84" s="2488">
        <v>200</v>
      </c>
      <c r="F84" s="68">
        <v>200</v>
      </c>
      <c r="G84" s="1499"/>
      <c r="H84" s="1496"/>
      <c r="I84" s="1496"/>
      <c r="J84" s="1496"/>
    </row>
    <row r="85" spans="1:15" ht="11.25" customHeight="1" x14ac:dyDescent="0.25">
      <c r="A85" s="67">
        <v>100</v>
      </c>
      <c r="B85" s="1498" t="s">
        <v>25</v>
      </c>
      <c r="C85" s="1491">
        <v>2800230000</v>
      </c>
      <c r="D85" s="1492" t="s">
        <v>1306</v>
      </c>
      <c r="E85" s="2488">
        <v>0</v>
      </c>
      <c r="F85" s="68">
        <v>0</v>
      </c>
      <c r="G85" s="1499"/>
      <c r="H85" s="1489"/>
      <c r="I85" s="1489"/>
      <c r="J85" s="1489"/>
      <c r="K85" s="9"/>
    </row>
    <row r="86" spans="1:15" ht="11.25" customHeight="1" x14ac:dyDescent="0.25">
      <c r="A86" s="67">
        <v>50</v>
      </c>
      <c r="B86" s="1498" t="s">
        <v>25</v>
      </c>
      <c r="C86" s="1491">
        <v>2800240000</v>
      </c>
      <c r="D86" s="1492" t="s">
        <v>1288</v>
      </c>
      <c r="E86" s="2488">
        <v>40</v>
      </c>
      <c r="F86" s="68">
        <v>40</v>
      </c>
      <c r="G86" s="1499"/>
      <c r="H86" s="1489"/>
      <c r="I86" s="1489"/>
      <c r="J86" s="1489"/>
    </row>
    <row r="87" spans="1:15" ht="11.25" customHeight="1" thickBot="1" x14ac:dyDescent="0.3">
      <c r="A87" s="737">
        <v>0</v>
      </c>
      <c r="B87" s="1500" t="s">
        <v>25</v>
      </c>
      <c r="C87" s="1501">
        <v>1744000000</v>
      </c>
      <c r="D87" s="1502" t="s">
        <v>1307</v>
      </c>
      <c r="E87" s="2489">
        <v>7903</v>
      </c>
      <c r="F87" s="599">
        <v>7903</v>
      </c>
      <c r="G87" s="1503"/>
      <c r="H87" s="1489"/>
      <c r="I87" s="1489"/>
      <c r="J87" s="1489"/>
    </row>
    <row r="88" spans="1:15" ht="11.25" customHeight="1" x14ac:dyDescent="0.25">
      <c r="A88" s="49"/>
      <c r="B88" s="106"/>
      <c r="C88" s="1504"/>
      <c r="D88" s="1504"/>
      <c r="E88" s="1505"/>
      <c r="F88" s="49"/>
      <c r="G88" s="1506"/>
      <c r="H88" s="1489"/>
      <c r="I88" s="1489"/>
      <c r="J88" s="1489"/>
    </row>
    <row r="89" spans="1:15" ht="11.25" customHeight="1" x14ac:dyDescent="0.25">
      <c r="A89" s="49"/>
      <c r="B89" s="106"/>
      <c r="C89" s="1504"/>
      <c r="D89" s="1504"/>
      <c r="E89" s="1505"/>
      <c r="F89" s="49"/>
      <c r="G89" s="1506"/>
      <c r="H89" s="1489"/>
      <c r="I89" s="1489"/>
      <c r="J89" s="1489"/>
    </row>
    <row r="90" spans="1:15" ht="18.75" customHeight="1" x14ac:dyDescent="0.2">
      <c r="B90" s="295" t="s">
        <v>1308</v>
      </c>
      <c r="C90" s="13"/>
      <c r="D90" s="13"/>
      <c r="E90" s="13"/>
      <c r="F90" s="13"/>
      <c r="G90" s="13"/>
    </row>
    <row r="91" spans="1:15" ht="12" thickBot="1" x14ac:dyDescent="0.25">
      <c r="B91" s="2"/>
      <c r="C91" s="2"/>
      <c r="D91" s="2"/>
      <c r="E91" s="5"/>
      <c r="F91" s="5"/>
      <c r="G91" s="5" t="s">
        <v>19</v>
      </c>
    </row>
    <row r="92" spans="1:15" ht="11.25" customHeight="1" x14ac:dyDescent="0.2">
      <c r="A92" s="3101" t="s">
        <v>142</v>
      </c>
      <c r="B92" s="3135" t="s">
        <v>24</v>
      </c>
      <c r="C92" s="3137" t="s">
        <v>1309</v>
      </c>
      <c r="D92" s="3117" t="s">
        <v>18</v>
      </c>
      <c r="E92" s="3109" t="s">
        <v>143</v>
      </c>
      <c r="F92" s="3111" t="s">
        <v>144</v>
      </c>
      <c r="G92" s="3119" t="s">
        <v>38</v>
      </c>
      <c r="H92" s="605"/>
      <c r="K92" s="9"/>
    </row>
    <row r="93" spans="1:15" ht="21" customHeight="1" thickBot="1" x14ac:dyDescent="0.25">
      <c r="A93" s="3102"/>
      <c r="B93" s="3136"/>
      <c r="C93" s="3138"/>
      <c r="D93" s="3121"/>
      <c r="E93" s="3110"/>
      <c r="F93" s="3112"/>
      <c r="G93" s="3122"/>
      <c r="H93" s="605"/>
      <c r="K93" s="9"/>
    </row>
    <row r="94" spans="1:15" ht="15" customHeight="1" thickBot="1" x14ac:dyDescent="0.25">
      <c r="A94" s="17">
        <f>SUM(A95:A146)</f>
        <v>10545</v>
      </c>
      <c r="B94" s="24" t="s">
        <v>25</v>
      </c>
      <c r="C94" s="23" t="s">
        <v>23</v>
      </c>
      <c r="D94" s="19" t="s">
        <v>27</v>
      </c>
      <c r="E94" s="20">
        <f>SUM(E95:E146)</f>
        <v>8257.5</v>
      </c>
      <c r="F94" s="20">
        <f>SUM(F95:F146)</f>
        <v>8257.5</v>
      </c>
      <c r="G94" s="215" t="s">
        <v>21</v>
      </c>
      <c r="H94" s="605"/>
      <c r="K94" s="9"/>
      <c r="O94" s="1507"/>
    </row>
    <row r="95" spans="1:15" ht="22.5" x14ac:dyDescent="0.2">
      <c r="A95" s="1508">
        <v>1000</v>
      </c>
      <c r="B95" s="1509" t="s">
        <v>25</v>
      </c>
      <c r="C95" s="1510" t="s">
        <v>1310</v>
      </c>
      <c r="D95" s="1511" t="s">
        <v>2139</v>
      </c>
      <c r="E95" s="2484">
        <v>800</v>
      </c>
      <c r="F95" s="1512">
        <v>800</v>
      </c>
      <c r="G95" s="1513"/>
      <c r="H95" s="605"/>
      <c r="K95" s="9"/>
      <c r="O95" s="1507"/>
    </row>
    <row r="96" spans="1:15" ht="22.5" x14ac:dyDescent="0.2">
      <c r="A96" s="1514">
        <v>600</v>
      </c>
      <c r="B96" s="1515" t="s">
        <v>25</v>
      </c>
      <c r="C96" s="1516" t="s">
        <v>1311</v>
      </c>
      <c r="D96" s="310" t="s">
        <v>2140</v>
      </c>
      <c r="E96" s="2485">
        <v>600</v>
      </c>
      <c r="F96" s="1517">
        <v>600</v>
      </c>
      <c r="G96" s="1518"/>
      <c r="H96" s="605"/>
      <c r="J96" s="927"/>
      <c r="K96" s="1519"/>
      <c r="L96" s="1519"/>
      <c r="M96" s="1519"/>
      <c r="N96" s="1520"/>
      <c r="O96" s="371"/>
    </row>
    <row r="97" spans="1:15" ht="14.25" customHeight="1" x14ac:dyDescent="0.2">
      <c r="A97" s="1521">
        <v>69</v>
      </c>
      <c r="B97" s="1522" t="s">
        <v>25</v>
      </c>
      <c r="C97" s="1523" t="s">
        <v>1312</v>
      </c>
      <c r="D97" s="1524" t="s">
        <v>1313</v>
      </c>
      <c r="E97" s="2481">
        <v>270</v>
      </c>
      <c r="F97" s="1525">
        <v>270</v>
      </c>
      <c r="G97" s="380"/>
      <c r="H97" s="605"/>
      <c r="J97" s="927"/>
      <c r="K97" s="1519"/>
      <c r="L97" s="1519"/>
      <c r="M97" s="1526"/>
      <c r="N97" s="1520"/>
      <c r="O97" s="371"/>
    </row>
    <row r="98" spans="1:15" ht="14.25" customHeight="1" x14ac:dyDescent="0.2">
      <c r="A98" s="1527">
        <v>171</v>
      </c>
      <c r="B98" s="1522" t="s">
        <v>25</v>
      </c>
      <c r="C98" s="1523" t="s">
        <v>1312</v>
      </c>
      <c r="D98" s="746" t="s">
        <v>1314</v>
      </c>
      <c r="E98" s="2482">
        <v>630</v>
      </c>
      <c r="F98" s="1528">
        <v>630</v>
      </c>
      <c r="G98" s="380"/>
      <c r="H98" s="605"/>
      <c r="J98" s="927"/>
      <c r="K98" s="1529"/>
      <c r="L98" s="1529"/>
      <c r="M98" s="1529"/>
      <c r="N98" s="1530"/>
      <c r="O98" s="371"/>
    </row>
    <row r="99" spans="1:15" ht="14.25" customHeight="1" x14ac:dyDescent="0.2">
      <c r="A99" s="1521">
        <v>20</v>
      </c>
      <c r="B99" s="1531" t="s">
        <v>25</v>
      </c>
      <c r="C99" s="1523" t="s">
        <v>1315</v>
      </c>
      <c r="D99" s="746" t="s">
        <v>1316</v>
      </c>
      <c r="E99" s="2481">
        <v>80</v>
      </c>
      <c r="F99" s="1525">
        <v>80</v>
      </c>
      <c r="G99" s="380"/>
      <c r="H99" s="605"/>
      <c r="J99" s="927"/>
      <c r="K99" s="1519"/>
      <c r="L99" s="1519"/>
      <c r="M99" s="1519"/>
      <c r="N99" s="1520"/>
      <c r="O99" s="371"/>
    </row>
    <row r="100" spans="1:15" ht="14.25" customHeight="1" x14ac:dyDescent="0.2">
      <c r="A100" s="1532">
        <v>180</v>
      </c>
      <c r="B100" s="1515" t="s">
        <v>25</v>
      </c>
      <c r="C100" s="1523" t="s">
        <v>1315</v>
      </c>
      <c r="D100" s="1533" t="s">
        <v>1317</v>
      </c>
      <c r="E100" s="2486">
        <v>720</v>
      </c>
      <c r="F100" s="1534">
        <v>720</v>
      </c>
      <c r="G100" s="1535"/>
      <c r="H100" s="605"/>
      <c r="J100" s="927"/>
      <c r="K100" s="1529"/>
      <c r="L100" s="1529"/>
      <c r="M100" s="1529"/>
      <c r="N100" s="1530"/>
      <c r="O100" s="371"/>
    </row>
    <row r="101" spans="1:15" x14ac:dyDescent="0.2">
      <c r="A101" s="1521">
        <v>375</v>
      </c>
      <c r="B101" s="375" t="s">
        <v>25</v>
      </c>
      <c r="C101" s="1536" t="s">
        <v>1318</v>
      </c>
      <c r="D101" s="421" t="s">
        <v>2141</v>
      </c>
      <c r="E101" s="2481">
        <v>750</v>
      </c>
      <c r="F101" s="1525">
        <v>110</v>
      </c>
      <c r="G101" s="1494"/>
      <c r="H101" s="605"/>
      <c r="J101" s="831"/>
      <c r="K101" s="371"/>
      <c r="L101" s="1537"/>
      <c r="M101" s="1529"/>
      <c r="N101" s="371"/>
      <c r="O101" s="371"/>
    </row>
    <row r="102" spans="1:15" x14ac:dyDescent="0.2">
      <c r="A102" s="1527">
        <v>2125</v>
      </c>
      <c r="B102" s="375" t="s">
        <v>25</v>
      </c>
      <c r="C102" s="1536" t="s">
        <v>1318</v>
      </c>
      <c r="D102" s="421" t="s">
        <v>2142</v>
      </c>
      <c r="E102" s="2482"/>
      <c r="F102" s="1528">
        <v>640</v>
      </c>
      <c r="G102" s="1494"/>
      <c r="H102" s="605"/>
      <c r="J102" s="831"/>
      <c r="K102" s="371"/>
      <c r="L102" s="1537"/>
      <c r="M102" s="1529"/>
      <c r="N102" s="371"/>
      <c r="O102" s="371"/>
    </row>
    <row r="103" spans="1:15" x14ac:dyDescent="0.2">
      <c r="A103" s="1521">
        <v>0</v>
      </c>
      <c r="B103" s="375" t="s">
        <v>25</v>
      </c>
      <c r="C103" s="1536" t="s">
        <v>1319</v>
      </c>
      <c r="D103" s="421" t="s">
        <v>2143</v>
      </c>
      <c r="E103" s="2481">
        <v>150</v>
      </c>
      <c r="F103" s="1525">
        <v>150</v>
      </c>
      <c r="G103" s="1494"/>
      <c r="H103" s="605"/>
      <c r="J103" s="831"/>
      <c r="K103" s="371"/>
      <c r="L103" s="1537"/>
      <c r="M103" s="1529"/>
      <c r="N103" s="371"/>
      <c r="O103" s="371"/>
    </row>
    <row r="104" spans="1:15" x14ac:dyDescent="0.2">
      <c r="A104" s="1527">
        <v>0</v>
      </c>
      <c r="B104" s="375" t="s">
        <v>25</v>
      </c>
      <c r="C104" s="1536" t="s">
        <v>1319</v>
      </c>
      <c r="D104" s="421" t="s">
        <v>2145</v>
      </c>
      <c r="E104" s="2482"/>
      <c r="F104" s="1528">
        <v>0</v>
      </c>
      <c r="G104" s="1494"/>
      <c r="H104" s="605"/>
      <c r="J104" s="831"/>
      <c r="K104" s="371"/>
      <c r="L104" s="1537"/>
      <c r="M104" s="1529"/>
      <c r="N104" s="371"/>
      <c r="O104" s="371"/>
    </row>
    <row r="105" spans="1:15" ht="22.5" x14ac:dyDescent="0.2">
      <c r="A105" s="1521">
        <v>150</v>
      </c>
      <c r="B105" s="375" t="s">
        <v>25</v>
      </c>
      <c r="C105" s="1536" t="s">
        <v>1320</v>
      </c>
      <c r="D105" s="421" t="s">
        <v>2144</v>
      </c>
      <c r="E105" s="2481">
        <v>150</v>
      </c>
      <c r="F105" s="1525">
        <v>150</v>
      </c>
      <c r="G105" s="1494"/>
      <c r="H105" s="605"/>
      <c r="J105" s="831"/>
      <c r="K105" s="371"/>
      <c r="L105" s="371"/>
      <c r="M105" s="371"/>
      <c r="N105" s="371"/>
    </row>
    <row r="106" spans="1:15" ht="22.5" x14ac:dyDescent="0.2">
      <c r="A106" s="1527"/>
      <c r="B106" s="375" t="s">
        <v>25</v>
      </c>
      <c r="C106" s="1536" t="s">
        <v>1320</v>
      </c>
      <c r="D106" s="421" t="s">
        <v>2146</v>
      </c>
      <c r="E106" s="2482">
        <v>0</v>
      </c>
      <c r="F106" s="1528">
        <v>0</v>
      </c>
      <c r="G106" s="1494"/>
      <c r="H106" s="605"/>
      <c r="J106" s="831"/>
      <c r="K106" s="371"/>
      <c r="L106" s="371"/>
      <c r="M106" s="371"/>
      <c r="N106" s="371"/>
    </row>
    <row r="107" spans="1:15" ht="33.75" x14ac:dyDescent="0.2">
      <c r="A107" s="1521">
        <v>2450</v>
      </c>
      <c r="B107" s="1538" t="s">
        <v>25</v>
      </c>
      <c r="C107" s="1536" t="s">
        <v>1321</v>
      </c>
      <c r="D107" s="421" t="s">
        <v>2147</v>
      </c>
      <c r="E107" s="2481">
        <v>157.5</v>
      </c>
      <c r="F107" s="1525">
        <v>154.5</v>
      </c>
      <c r="G107" s="1494" t="s">
        <v>1322</v>
      </c>
      <c r="H107" s="605"/>
      <c r="J107" s="831"/>
      <c r="K107" s="371"/>
      <c r="L107" s="1519"/>
      <c r="M107" s="1519"/>
      <c r="N107" s="371"/>
      <c r="O107" s="371"/>
    </row>
    <row r="108" spans="1:15" ht="22.5" x14ac:dyDescent="0.2">
      <c r="A108" s="1527"/>
      <c r="B108" s="1538" t="s">
        <v>25</v>
      </c>
      <c r="C108" s="1536" t="s">
        <v>1321</v>
      </c>
      <c r="D108" s="421" t="s">
        <v>2148</v>
      </c>
      <c r="E108" s="2482">
        <v>0</v>
      </c>
      <c r="F108" s="1528">
        <v>880</v>
      </c>
      <c r="G108" s="1494"/>
      <c r="H108" s="605"/>
      <c r="J108" s="831"/>
      <c r="K108" s="371"/>
      <c r="L108" s="1529"/>
      <c r="M108" s="1529"/>
      <c r="N108" s="371"/>
      <c r="O108" s="371"/>
    </row>
    <row r="109" spans="1:15" ht="22.5" x14ac:dyDescent="0.2">
      <c r="A109" s="1521">
        <v>80</v>
      </c>
      <c r="B109" s="1538" t="s">
        <v>25</v>
      </c>
      <c r="C109" s="1536" t="s">
        <v>1323</v>
      </c>
      <c r="D109" s="421" t="s">
        <v>2149</v>
      </c>
      <c r="E109" s="2481">
        <v>0</v>
      </c>
      <c r="F109" s="1525">
        <v>0</v>
      </c>
      <c r="G109" s="1494"/>
      <c r="H109" s="605"/>
      <c r="J109" s="831"/>
      <c r="K109" s="371"/>
      <c r="L109" s="371"/>
      <c r="M109" s="371"/>
      <c r="N109" s="371"/>
    </row>
    <row r="110" spans="1:15" ht="22.5" x14ac:dyDescent="0.2">
      <c r="A110" s="1527"/>
      <c r="B110" s="1538" t="s">
        <v>25</v>
      </c>
      <c r="C110" s="1536" t="s">
        <v>1323</v>
      </c>
      <c r="D110" s="421" t="s">
        <v>2150</v>
      </c>
      <c r="E110" s="2482">
        <v>0</v>
      </c>
      <c r="F110" s="1528">
        <v>0</v>
      </c>
      <c r="G110" s="1494"/>
      <c r="H110" s="605"/>
      <c r="J110" s="831"/>
      <c r="K110" s="371"/>
      <c r="L110" s="371"/>
      <c r="M110" s="371"/>
      <c r="N110" s="371"/>
    </row>
    <row r="111" spans="1:15" ht="22.5" x14ac:dyDescent="0.2">
      <c r="A111" s="1521">
        <v>500</v>
      </c>
      <c r="B111" s="1538" t="s">
        <v>25</v>
      </c>
      <c r="C111" s="1536" t="s">
        <v>1324</v>
      </c>
      <c r="D111" s="421" t="s">
        <v>2151</v>
      </c>
      <c r="E111" s="2481">
        <v>0</v>
      </c>
      <c r="F111" s="1525">
        <v>0</v>
      </c>
      <c r="G111" s="1494"/>
      <c r="H111" s="605"/>
      <c r="J111" s="831"/>
      <c r="K111" s="371"/>
      <c r="L111" s="1539"/>
      <c r="M111" s="1539"/>
      <c r="N111" s="371"/>
      <c r="O111" s="371"/>
    </row>
    <row r="112" spans="1:15" ht="22.5" x14ac:dyDescent="0.2">
      <c r="A112" s="1527"/>
      <c r="B112" s="1538" t="s">
        <v>25</v>
      </c>
      <c r="C112" s="1536" t="s">
        <v>1324</v>
      </c>
      <c r="D112" s="421" t="s">
        <v>2152</v>
      </c>
      <c r="E112" s="2482">
        <v>0</v>
      </c>
      <c r="F112" s="1528">
        <v>0</v>
      </c>
      <c r="G112" s="1494"/>
      <c r="H112" s="605"/>
      <c r="J112" s="831"/>
      <c r="K112" s="371"/>
      <c r="L112" s="1540"/>
      <c r="M112" s="1540"/>
      <c r="N112" s="371"/>
      <c r="O112" s="371"/>
    </row>
    <row r="113" spans="1:15" ht="22.5" x14ac:dyDescent="0.2">
      <c r="A113" s="1521">
        <v>410</v>
      </c>
      <c r="B113" s="1538" t="s">
        <v>25</v>
      </c>
      <c r="C113" s="1536" t="s">
        <v>1325</v>
      </c>
      <c r="D113" s="421" t="s">
        <v>2153</v>
      </c>
      <c r="E113" s="2481">
        <v>0</v>
      </c>
      <c r="F113" s="1525">
        <v>0</v>
      </c>
      <c r="G113" s="1494"/>
      <c r="H113" s="605"/>
      <c r="J113" s="831"/>
      <c r="K113" s="371"/>
      <c r="L113" s="1539"/>
      <c r="M113" s="1539"/>
      <c r="N113" s="371"/>
      <c r="O113" s="371"/>
    </row>
    <row r="114" spans="1:15" ht="22.5" x14ac:dyDescent="0.2">
      <c r="A114" s="1527"/>
      <c r="B114" s="1538" t="s">
        <v>25</v>
      </c>
      <c r="C114" s="1536" t="s">
        <v>1325</v>
      </c>
      <c r="D114" s="421" t="s">
        <v>2154</v>
      </c>
      <c r="E114" s="2482">
        <v>0</v>
      </c>
      <c r="F114" s="1528">
        <v>0</v>
      </c>
      <c r="G114" s="1494"/>
      <c r="H114" s="605"/>
      <c r="J114" s="831"/>
      <c r="K114" s="371"/>
      <c r="L114" s="1540"/>
      <c r="M114" s="1540"/>
      <c r="N114" s="371"/>
      <c r="O114" s="371"/>
    </row>
    <row r="115" spans="1:15" ht="25.5" customHeight="1" x14ac:dyDescent="0.2">
      <c r="A115" s="1521">
        <v>20</v>
      </c>
      <c r="B115" s="1538" t="s">
        <v>25</v>
      </c>
      <c r="C115" s="1536" t="s">
        <v>1326</v>
      </c>
      <c r="D115" s="421" t="s">
        <v>2155</v>
      </c>
      <c r="E115" s="2481">
        <v>15</v>
      </c>
      <c r="F115" s="1525">
        <v>15</v>
      </c>
      <c r="G115" s="1494"/>
      <c r="H115" s="605"/>
      <c r="J115" s="831"/>
      <c r="K115" s="371"/>
      <c r="L115" s="1519"/>
      <c r="M115" s="1519"/>
      <c r="N115" s="371"/>
      <c r="O115" s="371"/>
    </row>
    <row r="116" spans="1:15" ht="27" customHeight="1" x14ac:dyDescent="0.2">
      <c r="A116" s="1527"/>
      <c r="B116" s="1538" t="s">
        <v>25</v>
      </c>
      <c r="C116" s="1536" t="s">
        <v>1326</v>
      </c>
      <c r="D116" s="421" t="s">
        <v>2157</v>
      </c>
      <c r="E116" s="2482">
        <v>0</v>
      </c>
      <c r="F116" s="1528">
        <v>0</v>
      </c>
      <c r="G116" s="1494"/>
      <c r="H116" s="605"/>
      <c r="J116" s="831"/>
      <c r="K116" s="371"/>
      <c r="L116" s="1529"/>
      <c r="M116" s="1529"/>
      <c r="N116" s="371"/>
      <c r="O116" s="371"/>
    </row>
    <row r="117" spans="1:15" ht="22.5" x14ac:dyDescent="0.2">
      <c r="A117" s="1521">
        <v>100</v>
      </c>
      <c r="B117" s="1538" t="s">
        <v>25</v>
      </c>
      <c r="C117" s="1536" t="s">
        <v>1327</v>
      </c>
      <c r="D117" s="421" t="s">
        <v>2156</v>
      </c>
      <c r="E117" s="2481">
        <v>15</v>
      </c>
      <c r="F117" s="1525">
        <v>15</v>
      </c>
      <c r="G117" s="1494"/>
      <c r="H117" s="605"/>
      <c r="J117" s="831"/>
      <c r="K117" s="371"/>
      <c r="L117" s="371"/>
      <c r="M117" s="371"/>
      <c r="N117" s="371"/>
    </row>
    <row r="118" spans="1:15" ht="22.5" x14ac:dyDescent="0.2">
      <c r="A118" s="1521"/>
      <c r="B118" s="1538" t="s">
        <v>25</v>
      </c>
      <c r="C118" s="1536" t="s">
        <v>1327</v>
      </c>
      <c r="D118" s="421" t="s">
        <v>2158</v>
      </c>
      <c r="E118" s="2482">
        <v>0</v>
      </c>
      <c r="F118" s="1528">
        <v>0</v>
      </c>
      <c r="G118" s="1494"/>
      <c r="H118" s="605"/>
      <c r="J118" s="831"/>
      <c r="K118" s="371"/>
      <c r="L118" s="371"/>
      <c r="M118" s="371"/>
      <c r="N118" s="371"/>
    </row>
    <row r="119" spans="1:15" x14ac:dyDescent="0.2">
      <c r="A119" s="1521">
        <v>100</v>
      </c>
      <c r="B119" s="1538" t="s">
        <v>25</v>
      </c>
      <c r="C119" s="1536" t="s">
        <v>1328</v>
      </c>
      <c r="D119" s="421" t="s">
        <v>2180</v>
      </c>
      <c r="E119" s="2481">
        <v>0</v>
      </c>
      <c r="F119" s="1525">
        <v>0</v>
      </c>
      <c r="G119" s="1494"/>
      <c r="H119" s="605"/>
      <c r="J119" s="831"/>
      <c r="K119" s="371"/>
      <c r="L119" s="371"/>
      <c r="M119" s="371"/>
      <c r="N119" s="371"/>
    </row>
    <row r="120" spans="1:15" x14ac:dyDescent="0.2">
      <c r="A120" s="1521"/>
      <c r="B120" s="1538" t="s">
        <v>25</v>
      </c>
      <c r="C120" s="1536" t="s">
        <v>1328</v>
      </c>
      <c r="D120" s="421" t="s">
        <v>2160</v>
      </c>
      <c r="E120" s="2482">
        <v>0</v>
      </c>
      <c r="F120" s="1528">
        <v>0</v>
      </c>
      <c r="G120" s="1494"/>
      <c r="H120" s="605"/>
      <c r="J120" s="831"/>
      <c r="K120" s="371"/>
      <c r="L120" s="371"/>
      <c r="M120" s="371"/>
      <c r="N120" s="371"/>
    </row>
    <row r="121" spans="1:15" x14ac:dyDescent="0.2">
      <c r="A121" s="1521">
        <v>195</v>
      </c>
      <c r="B121" s="1538" t="s">
        <v>25</v>
      </c>
      <c r="C121" s="1536" t="s">
        <v>1329</v>
      </c>
      <c r="D121" s="421" t="s">
        <v>2159</v>
      </c>
      <c r="E121" s="2481">
        <v>0</v>
      </c>
      <c r="F121" s="1525">
        <v>0</v>
      </c>
      <c r="G121" s="1494"/>
      <c r="H121" s="605"/>
      <c r="J121" s="831"/>
      <c r="K121" s="371"/>
      <c r="L121" s="371"/>
      <c r="M121" s="371"/>
      <c r="N121" s="371"/>
    </row>
    <row r="122" spans="1:15" x14ac:dyDescent="0.2">
      <c r="A122" s="1521"/>
      <c r="B122" s="347" t="s">
        <v>25</v>
      </c>
      <c r="C122" s="1536" t="s">
        <v>1329</v>
      </c>
      <c r="D122" s="421" t="s">
        <v>2161</v>
      </c>
      <c r="E122" s="2482">
        <v>0</v>
      </c>
      <c r="F122" s="1528">
        <v>0</v>
      </c>
      <c r="G122" s="1494"/>
      <c r="H122" s="605"/>
      <c r="J122" s="831"/>
      <c r="K122" s="371"/>
      <c r="L122" s="371"/>
      <c r="M122" s="371"/>
      <c r="N122" s="371"/>
    </row>
    <row r="123" spans="1:15" x14ac:dyDescent="0.2">
      <c r="A123" s="1514">
        <v>1500</v>
      </c>
      <c r="B123" s="2752" t="s">
        <v>25</v>
      </c>
      <c r="C123" s="2753" t="s">
        <v>1330</v>
      </c>
      <c r="D123" s="418" t="s">
        <v>2162</v>
      </c>
      <c r="E123" s="2480">
        <v>0</v>
      </c>
      <c r="F123" s="1546">
        <v>0</v>
      </c>
      <c r="G123" s="1547"/>
      <c r="H123" s="605"/>
      <c r="K123" s="9"/>
      <c r="O123" s="1507"/>
    </row>
    <row r="124" spans="1:15" ht="12" thickBot="1" x14ac:dyDescent="0.25">
      <c r="A124" s="1541"/>
      <c r="B124" s="318" t="s">
        <v>25</v>
      </c>
      <c r="C124" s="1542" t="s">
        <v>1330</v>
      </c>
      <c r="D124" s="1384" t="s">
        <v>2163</v>
      </c>
      <c r="E124" s="2913">
        <v>0</v>
      </c>
      <c r="F124" s="1543">
        <v>0</v>
      </c>
      <c r="G124" s="2914"/>
      <c r="H124" s="605"/>
      <c r="J124" s="927"/>
      <c r="K124" s="1519"/>
      <c r="L124" s="1519"/>
      <c r="M124" s="1526"/>
      <c r="N124" s="1520"/>
      <c r="O124" s="371"/>
    </row>
    <row r="125" spans="1:15" s="371" customFormat="1" x14ac:dyDescent="0.2">
      <c r="A125" s="1520"/>
      <c r="B125" s="433"/>
      <c r="C125" s="2757"/>
      <c r="D125" s="927"/>
      <c r="E125" s="1553"/>
      <c r="F125" s="1530"/>
      <c r="G125" s="1554"/>
      <c r="H125" s="831"/>
      <c r="I125" s="831"/>
      <c r="J125" s="927"/>
      <c r="K125" s="1519"/>
      <c r="L125" s="1519"/>
      <c r="M125" s="1526"/>
      <c r="N125" s="1520"/>
    </row>
    <row r="126" spans="1:15" s="371" customFormat="1" ht="15.75" x14ac:dyDescent="0.2">
      <c r="A126" s="9"/>
      <c r="B126" s="295" t="s">
        <v>1308</v>
      </c>
      <c r="C126" s="13"/>
      <c r="D126" s="13"/>
      <c r="E126" s="13"/>
      <c r="F126" s="13"/>
      <c r="G126" s="13"/>
      <c r="H126" s="831"/>
      <c r="I126" s="831"/>
      <c r="J126" s="927"/>
      <c r="K126" s="1519"/>
      <c r="L126" s="1519"/>
      <c r="M126" s="1526"/>
      <c r="N126" s="1520"/>
    </row>
    <row r="127" spans="1:15" s="371" customFormat="1" ht="12" thickBot="1" x14ac:dyDescent="0.25">
      <c r="A127" s="9"/>
      <c r="B127" s="2"/>
      <c r="C127" s="2"/>
      <c r="D127" s="2"/>
      <c r="E127" s="5"/>
      <c r="F127" s="5"/>
      <c r="G127" s="5" t="s">
        <v>19</v>
      </c>
      <c r="H127" s="831"/>
      <c r="I127" s="831"/>
      <c r="J127" s="927"/>
      <c r="K127" s="1519"/>
      <c r="L127" s="1519"/>
      <c r="M127" s="1526"/>
      <c r="N127" s="1520"/>
    </row>
    <row r="128" spans="1:15" s="371" customFormat="1" x14ac:dyDescent="0.2">
      <c r="A128" s="3101" t="s">
        <v>142</v>
      </c>
      <c r="B128" s="3135" t="s">
        <v>24</v>
      </c>
      <c r="C128" s="3137" t="s">
        <v>1309</v>
      </c>
      <c r="D128" s="3117" t="s">
        <v>18</v>
      </c>
      <c r="E128" s="3109" t="s">
        <v>143</v>
      </c>
      <c r="F128" s="3111" t="s">
        <v>144</v>
      </c>
      <c r="G128" s="3119" t="s">
        <v>38</v>
      </c>
      <c r="H128" s="831"/>
      <c r="I128" s="831"/>
      <c r="J128" s="927"/>
      <c r="K128" s="1519"/>
      <c r="L128" s="1519"/>
      <c r="M128" s="1526"/>
      <c r="N128" s="1520"/>
    </row>
    <row r="129" spans="1:14" s="371" customFormat="1" ht="12" thickBot="1" x14ac:dyDescent="0.25">
      <c r="A129" s="3102"/>
      <c r="B129" s="3136"/>
      <c r="C129" s="3138"/>
      <c r="D129" s="3121"/>
      <c r="E129" s="3110"/>
      <c r="F129" s="3112"/>
      <c r="G129" s="3122"/>
      <c r="H129" s="831"/>
      <c r="I129" s="831"/>
      <c r="J129" s="927"/>
      <c r="K129" s="1519"/>
      <c r="L129" s="1519"/>
      <c r="M129" s="1526"/>
      <c r="N129" s="1520"/>
    </row>
    <row r="130" spans="1:14" s="371" customFormat="1" ht="12" thickBot="1" x14ac:dyDescent="0.25">
      <c r="A130" s="2758" t="s">
        <v>234</v>
      </c>
      <c r="B130" s="24" t="s">
        <v>25</v>
      </c>
      <c r="C130" s="23" t="s">
        <v>23</v>
      </c>
      <c r="D130" s="19" t="s">
        <v>27</v>
      </c>
      <c r="E130" s="1691" t="s">
        <v>234</v>
      </c>
      <c r="F130" s="1691" t="s">
        <v>234</v>
      </c>
      <c r="G130" s="215" t="s">
        <v>21</v>
      </c>
      <c r="H130" s="831"/>
      <c r="I130" s="831"/>
      <c r="J130" s="927"/>
      <c r="K130" s="1519"/>
      <c r="L130" s="1519"/>
      <c r="M130" s="1526"/>
      <c r="N130" s="1520"/>
    </row>
    <row r="131" spans="1:14" ht="39" customHeight="1" x14ac:dyDescent="0.2">
      <c r="A131" s="1514"/>
      <c r="B131" s="1515" t="s">
        <v>25</v>
      </c>
      <c r="C131" s="2753" t="s">
        <v>1331</v>
      </c>
      <c r="D131" s="418" t="s">
        <v>2164</v>
      </c>
      <c r="E131" s="2485">
        <v>0</v>
      </c>
      <c r="F131" s="1517">
        <v>0</v>
      </c>
      <c r="G131" s="360" t="s">
        <v>1332</v>
      </c>
      <c r="H131" s="605"/>
      <c r="J131" s="831"/>
      <c r="K131" s="371"/>
      <c r="L131" s="371"/>
      <c r="M131" s="371"/>
      <c r="N131" s="371"/>
    </row>
    <row r="132" spans="1:14" x14ac:dyDescent="0.2">
      <c r="A132" s="1527">
        <v>500</v>
      </c>
      <c r="B132" s="1531" t="s">
        <v>25</v>
      </c>
      <c r="C132" s="1536" t="s">
        <v>1331</v>
      </c>
      <c r="D132" s="421" t="s">
        <v>2165</v>
      </c>
      <c r="E132" s="2482">
        <v>0</v>
      </c>
      <c r="F132" s="1528">
        <v>450</v>
      </c>
      <c r="G132" s="1494"/>
      <c r="H132" s="605"/>
      <c r="J132" s="831"/>
      <c r="K132" s="371"/>
      <c r="L132" s="371"/>
      <c r="M132" s="371"/>
      <c r="N132" s="371"/>
    </row>
    <row r="133" spans="1:14" x14ac:dyDescent="0.2">
      <c r="A133" s="1521"/>
      <c r="B133" s="1531" t="s">
        <v>25</v>
      </c>
      <c r="C133" s="1536" t="s">
        <v>1333</v>
      </c>
      <c r="D133" s="421" t="s">
        <v>2166</v>
      </c>
      <c r="E133" s="2481">
        <v>206</v>
      </c>
      <c r="F133" s="1525">
        <v>206</v>
      </c>
      <c r="G133" s="1494"/>
      <c r="H133" s="605"/>
      <c r="J133" s="831"/>
      <c r="K133" s="371"/>
      <c r="L133" s="371"/>
      <c r="M133" s="371"/>
      <c r="N133" s="371"/>
    </row>
    <row r="134" spans="1:14" x14ac:dyDescent="0.2">
      <c r="A134" s="1521"/>
      <c r="B134" s="1531" t="s">
        <v>25</v>
      </c>
      <c r="C134" s="1536" t="s">
        <v>1333</v>
      </c>
      <c r="D134" s="421" t="s">
        <v>2176</v>
      </c>
      <c r="E134" s="2482">
        <v>0</v>
      </c>
      <c r="F134" s="1528">
        <v>0</v>
      </c>
      <c r="G134" s="1494"/>
      <c r="H134" s="605"/>
      <c r="J134" s="831"/>
      <c r="K134" s="371"/>
      <c r="L134" s="371"/>
      <c r="M134" s="371"/>
      <c r="N134" s="371"/>
    </row>
    <row r="135" spans="1:14" ht="22.5" x14ac:dyDescent="0.2">
      <c r="A135" s="1521"/>
      <c r="B135" s="1531" t="s">
        <v>25</v>
      </c>
      <c r="C135" s="1536" t="s">
        <v>1334</v>
      </c>
      <c r="D135" s="421" t="s">
        <v>2167</v>
      </c>
      <c r="E135" s="2481">
        <v>206</v>
      </c>
      <c r="F135" s="1525">
        <v>206</v>
      </c>
      <c r="G135" s="1494"/>
      <c r="H135" s="605"/>
      <c r="J135" s="831"/>
      <c r="K135" s="371"/>
      <c r="L135" s="371"/>
      <c r="M135" s="371"/>
      <c r="N135" s="371"/>
    </row>
    <row r="136" spans="1:14" ht="22.5" x14ac:dyDescent="0.2">
      <c r="A136" s="1521"/>
      <c r="B136" s="1531" t="s">
        <v>25</v>
      </c>
      <c r="C136" s="1536" t="s">
        <v>1334</v>
      </c>
      <c r="D136" s="421" t="s">
        <v>2177</v>
      </c>
      <c r="E136" s="2482">
        <v>0</v>
      </c>
      <c r="F136" s="1528">
        <v>0</v>
      </c>
      <c r="G136" s="1494"/>
      <c r="H136" s="605"/>
      <c r="J136" s="831"/>
      <c r="K136" s="371"/>
      <c r="L136" s="371"/>
      <c r="M136" s="371"/>
      <c r="N136" s="371"/>
    </row>
    <row r="137" spans="1:14" ht="56.25" x14ac:dyDescent="0.2">
      <c r="A137" s="1521"/>
      <c r="B137" s="1531" t="s">
        <v>25</v>
      </c>
      <c r="C137" s="1536" t="s">
        <v>1335</v>
      </c>
      <c r="D137" s="421" t="s">
        <v>2168</v>
      </c>
      <c r="E137" s="2481">
        <v>1700</v>
      </c>
      <c r="F137" s="1525">
        <v>373</v>
      </c>
      <c r="G137" s="1494" t="s">
        <v>1336</v>
      </c>
      <c r="H137" s="605"/>
      <c r="J137" s="831"/>
      <c r="K137" s="371"/>
      <c r="L137" s="371"/>
      <c r="M137" s="371"/>
      <c r="N137" s="371"/>
    </row>
    <row r="138" spans="1:14" x14ac:dyDescent="0.2">
      <c r="A138" s="1521"/>
      <c r="B138" s="1531" t="s">
        <v>25</v>
      </c>
      <c r="C138" s="1536" t="s">
        <v>1335</v>
      </c>
      <c r="D138" s="421" t="s">
        <v>2178</v>
      </c>
      <c r="E138" s="2482">
        <v>0</v>
      </c>
      <c r="F138" s="1528">
        <v>0</v>
      </c>
      <c r="G138" s="1494"/>
      <c r="H138" s="605"/>
      <c r="J138" s="831"/>
      <c r="K138" s="371"/>
      <c r="L138" s="371"/>
      <c r="M138" s="371"/>
      <c r="N138" s="371"/>
    </row>
    <row r="139" spans="1:14" ht="45" x14ac:dyDescent="0.2">
      <c r="A139" s="1521"/>
      <c r="B139" s="1531" t="s">
        <v>25</v>
      </c>
      <c r="C139" s="1536" t="s">
        <v>1337</v>
      </c>
      <c r="D139" s="421" t="s">
        <v>2169</v>
      </c>
      <c r="E139" s="2481">
        <v>1078</v>
      </c>
      <c r="F139" s="1525">
        <v>878</v>
      </c>
      <c r="G139" s="1494" t="s">
        <v>1338</v>
      </c>
      <c r="H139" s="605"/>
      <c r="J139" s="831"/>
      <c r="K139" s="371"/>
      <c r="L139" s="371"/>
      <c r="M139" s="371"/>
      <c r="N139" s="371"/>
    </row>
    <row r="140" spans="1:14" ht="22.5" x14ac:dyDescent="0.2">
      <c r="A140" s="1521"/>
      <c r="B140" s="1531" t="s">
        <v>25</v>
      </c>
      <c r="C140" s="1536" t="s">
        <v>1337</v>
      </c>
      <c r="D140" s="1548" t="s">
        <v>2179</v>
      </c>
      <c r="E140" s="2482">
        <v>0</v>
      </c>
      <c r="F140" s="1528">
        <v>0</v>
      </c>
      <c r="G140" s="1494"/>
      <c r="H140" s="605"/>
      <c r="J140" s="831"/>
      <c r="K140" s="371"/>
      <c r="L140" s="371"/>
      <c r="M140" s="371"/>
      <c r="N140" s="371"/>
    </row>
    <row r="141" spans="1:14" ht="22.5" x14ac:dyDescent="0.2">
      <c r="A141" s="1521"/>
      <c r="B141" s="1531" t="s">
        <v>25</v>
      </c>
      <c r="C141" s="1536" t="s">
        <v>1339</v>
      </c>
      <c r="D141" s="421" t="s">
        <v>2170</v>
      </c>
      <c r="E141" s="2481">
        <v>5</v>
      </c>
      <c r="F141" s="1525">
        <v>5</v>
      </c>
      <c r="G141" s="1494"/>
      <c r="H141" s="605"/>
      <c r="J141" s="831"/>
      <c r="K141" s="371"/>
      <c r="L141" s="371"/>
      <c r="M141" s="371"/>
      <c r="N141" s="371"/>
    </row>
    <row r="142" spans="1:14" ht="22.5" x14ac:dyDescent="0.2">
      <c r="A142" s="1521"/>
      <c r="B142" s="1531" t="s">
        <v>25</v>
      </c>
      <c r="C142" s="1536" t="s">
        <v>1339</v>
      </c>
      <c r="D142" s="1548" t="s">
        <v>2172</v>
      </c>
      <c r="E142" s="2482">
        <v>395</v>
      </c>
      <c r="F142" s="1528">
        <v>395</v>
      </c>
      <c r="G142" s="1494"/>
      <c r="H142" s="605"/>
      <c r="J142" s="831"/>
      <c r="K142" s="371"/>
      <c r="L142" s="371"/>
      <c r="M142" s="371"/>
      <c r="N142" s="371"/>
    </row>
    <row r="143" spans="1:14" ht="33.75" x14ac:dyDescent="0.2">
      <c r="A143" s="1521"/>
      <c r="B143" s="1531" t="s">
        <v>25</v>
      </c>
      <c r="C143" s="1536" t="s">
        <v>1340</v>
      </c>
      <c r="D143" s="421" t="s">
        <v>2171</v>
      </c>
      <c r="E143" s="2481">
        <v>5</v>
      </c>
      <c r="F143" s="1525">
        <v>5</v>
      </c>
      <c r="G143" s="1494" t="s">
        <v>1341</v>
      </c>
      <c r="H143" s="605"/>
      <c r="J143" s="831"/>
      <c r="K143" s="371"/>
      <c r="L143" s="371"/>
      <c r="M143" s="371"/>
      <c r="N143" s="371"/>
    </row>
    <row r="144" spans="1:14" ht="22.5" x14ac:dyDescent="0.2">
      <c r="A144" s="1521"/>
      <c r="B144" s="1531" t="s">
        <v>25</v>
      </c>
      <c r="C144" s="1536" t="s">
        <v>1340</v>
      </c>
      <c r="D144" s="746" t="s">
        <v>2175</v>
      </c>
      <c r="E144" s="2482">
        <v>0</v>
      </c>
      <c r="F144" s="1528">
        <v>200</v>
      </c>
      <c r="G144" s="1494"/>
      <c r="H144" s="605"/>
      <c r="J144" s="831"/>
      <c r="K144" s="371"/>
      <c r="L144" s="371"/>
      <c r="M144" s="371"/>
      <c r="N144" s="371"/>
    </row>
    <row r="145" spans="1:15" ht="22.5" x14ac:dyDescent="0.2">
      <c r="A145" s="1521"/>
      <c r="B145" s="1531" t="s">
        <v>25</v>
      </c>
      <c r="C145" s="1536" t="s">
        <v>1342</v>
      </c>
      <c r="D145" s="421" t="s">
        <v>2174</v>
      </c>
      <c r="E145" s="2481">
        <v>60</v>
      </c>
      <c r="F145" s="1525">
        <v>60</v>
      </c>
      <c r="G145" s="1494"/>
      <c r="H145" s="605"/>
      <c r="J145" s="831"/>
      <c r="K145" s="371"/>
      <c r="L145" s="371"/>
      <c r="M145" s="371"/>
      <c r="N145" s="371"/>
    </row>
    <row r="146" spans="1:15" ht="23.25" thickBot="1" x14ac:dyDescent="0.25">
      <c r="A146" s="1541"/>
      <c r="B146" s="369" t="s">
        <v>25</v>
      </c>
      <c r="C146" s="1542" t="s">
        <v>1342</v>
      </c>
      <c r="D146" s="1549" t="s">
        <v>2173</v>
      </c>
      <c r="E146" s="2483">
        <v>265</v>
      </c>
      <c r="F146" s="1543">
        <v>265</v>
      </c>
      <c r="G146" s="1544"/>
      <c r="H146" s="605"/>
      <c r="J146" s="831"/>
      <c r="K146" s="371"/>
      <c r="L146" s="371"/>
      <c r="M146" s="371"/>
      <c r="N146" s="371"/>
    </row>
    <row r="147" spans="1:15" x14ac:dyDescent="0.2">
      <c r="A147" s="1550"/>
      <c r="B147" s="926"/>
      <c r="C147" s="1551"/>
      <c r="D147" s="1552"/>
      <c r="E147" s="1553"/>
      <c r="F147" s="1550"/>
      <c r="G147" s="1554"/>
      <c r="H147" s="605"/>
      <c r="J147" s="927"/>
      <c r="K147" s="1519"/>
      <c r="L147" s="1519"/>
      <c r="M147" s="1526"/>
      <c r="N147" s="1520"/>
      <c r="O147" s="371"/>
    </row>
    <row r="148" spans="1:15" x14ac:dyDescent="0.2">
      <c r="A148" s="276"/>
      <c r="B148" s="433"/>
      <c r="C148" s="1545"/>
      <c r="D148" s="1272"/>
      <c r="E148" s="1520"/>
      <c r="F148" s="1520"/>
      <c r="G148" s="1520"/>
      <c r="K148" s="831"/>
      <c r="L148" s="371"/>
      <c r="M148" s="371"/>
      <c r="N148" s="371"/>
      <c r="O148" s="371"/>
    </row>
    <row r="149" spans="1:15" ht="15.75" x14ac:dyDescent="0.2">
      <c r="B149" s="1555" t="s">
        <v>1343</v>
      </c>
      <c r="C149" s="1555"/>
      <c r="D149" s="1555"/>
      <c r="E149" s="1555"/>
      <c r="F149" s="1555"/>
      <c r="G149" s="1555"/>
    </row>
    <row r="150" spans="1:15" ht="15" customHeight="1" thickBot="1" x14ac:dyDescent="0.25">
      <c r="B150" s="44"/>
      <c r="C150" s="44"/>
      <c r="D150" s="44"/>
      <c r="E150" s="53"/>
      <c r="F150" s="53"/>
      <c r="G150" s="755" t="s">
        <v>19</v>
      </c>
    </row>
    <row r="151" spans="1:15" ht="11.25" customHeight="1" x14ac:dyDescent="0.2">
      <c r="A151" s="3101" t="s">
        <v>142</v>
      </c>
      <c r="B151" s="3131" t="s">
        <v>20</v>
      </c>
      <c r="C151" s="3115" t="s">
        <v>1344</v>
      </c>
      <c r="D151" s="3117" t="s">
        <v>39</v>
      </c>
      <c r="E151" s="3109" t="s">
        <v>143</v>
      </c>
      <c r="F151" s="3111" t="s">
        <v>144</v>
      </c>
      <c r="G151" s="3127" t="s">
        <v>38</v>
      </c>
      <c r="H151" s="605"/>
      <c r="K151" s="9"/>
    </row>
    <row r="152" spans="1:15" ht="15.75" customHeight="1" thickBot="1" x14ac:dyDescent="0.25">
      <c r="A152" s="3102"/>
      <c r="B152" s="3140"/>
      <c r="C152" s="3116"/>
      <c r="D152" s="3118"/>
      <c r="E152" s="3110"/>
      <c r="F152" s="3112"/>
      <c r="G152" s="3139"/>
      <c r="H152" s="605"/>
      <c r="K152" s="9"/>
    </row>
    <row r="153" spans="1:15" ht="14.25" customHeight="1" thickBot="1" x14ac:dyDescent="0.25">
      <c r="A153" s="756">
        <f>A154</f>
        <v>28000</v>
      </c>
      <c r="B153" s="212" t="s">
        <v>22</v>
      </c>
      <c r="C153" s="213" t="s">
        <v>23</v>
      </c>
      <c r="D153" s="1444" t="s">
        <v>42</v>
      </c>
      <c r="E153" s="756">
        <f>E154</f>
        <v>35200</v>
      </c>
      <c r="F153" s="756">
        <f>F154</f>
        <v>35200</v>
      </c>
      <c r="G153" s="215" t="s">
        <v>21</v>
      </c>
      <c r="H153" s="605"/>
      <c r="K153" s="9"/>
    </row>
    <row r="154" spans="1:15" ht="22.5" x14ac:dyDescent="0.2">
      <c r="A154" s="180">
        <f>SUM(A155:A159)</f>
        <v>28000</v>
      </c>
      <c r="B154" s="36" t="s">
        <v>25</v>
      </c>
      <c r="C154" s="1556" t="s">
        <v>21</v>
      </c>
      <c r="D154" s="181" t="s">
        <v>1345</v>
      </c>
      <c r="E154" s="2476">
        <f>SUM(E155:E159)</f>
        <v>35200</v>
      </c>
      <c r="F154" s="1557">
        <f>SUM(F155:F159)</f>
        <v>35200</v>
      </c>
      <c r="G154" s="31"/>
      <c r="H154" s="605"/>
      <c r="K154" s="9"/>
    </row>
    <row r="155" spans="1:15" x14ac:dyDescent="0.2">
      <c r="A155" s="155">
        <v>20000</v>
      </c>
      <c r="B155" s="16" t="s">
        <v>25</v>
      </c>
      <c r="C155" s="1071" t="s">
        <v>1346</v>
      </c>
      <c r="D155" s="150" t="s">
        <v>1347</v>
      </c>
      <c r="E155" s="2472">
        <v>27200</v>
      </c>
      <c r="F155" s="1558">
        <v>27200</v>
      </c>
      <c r="G155" s="1559"/>
      <c r="H155" s="605"/>
      <c r="K155" s="9"/>
    </row>
    <row r="156" spans="1:15" x14ac:dyDescent="0.2">
      <c r="A156" s="155">
        <v>3000</v>
      </c>
      <c r="B156" s="16" t="s">
        <v>25</v>
      </c>
      <c r="C156" s="1071" t="s">
        <v>1348</v>
      </c>
      <c r="D156" s="150" t="s">
        <v>1349</v>
      </c>
      <c r="E156" s="2472">
        <v>3000</v>
      </c>
      <c r="F156" s="1558">
        <v>3000</v>
      </c>
      <c r="G156" s="1559"/>
      <c r="H156" s="605"/>
      <c r="K156" s="9"/>
    </row>
    <row r="157" spans="1:15" s="38" customFormat="1" ht="22.5" x14ac:dyDescent="0.2">
      <c r="A157" s="594">
        <v>1600</v>
      </c>
      <c r="B157" s="691" t="s">
        <v>25</v>
      </c>
      <c r="C157" s="1320" t="s">
        <v>1350</v>
      </c>
      <c r="D157" s="150" t="s">
        <v>1351</v>
      </c>
      <c r="E157" s="2477">
        <v>1700</v>
      </c>
      <c r="F157" s="1558">
        <v>1700</v>
      </c>
      <c r="G157" s="1560"/>
      <c r="H157" s="1248"/>
      <c r="I157" s="1248"/>
      <c r="J157" s="1248"/>
    </row>
    <row r="158" spans="1:15" x14ac:dyDescent="0.2">
      <c r="A158" s="1561">
        <v>800</v>
      </c>
      <c r="B158" s="1374" t="s">
        <v>25</v>
      </c>
      <c r="C158" s="1562" t="s">
        <v>1352</v>
      </c>
      <c r="D158" s="150" t="s">
        <v>1353</v>
      </c>
      <c r="E158" s="2478">
        <v>800</v>
      </c>
      <c r="F158" s="1558">
        <v>800</v>
      </c>
      <c r="G158" s="1563"/>
      <c r="H158" s="605"/>
      <c r="K158" s="9"/>
    </row>
    <row r="159" spans="1:15" ht="12" thickBot="1" x14ac:dyDescent="0.25">
      <c r="A159" s="1381">
        <v>2600</v>
      </c>
      <c r="B159" s="331" t="s">
        <v>25</v>
      </c>
      <c r="C159" s="1564" t="s">
        <v>1354</v>
      </c>
      <c r="D159" s="1565" t="s">
        <v>1355</v>
      </c>
      <c r="E159" s="2479">
        <v>2500</v>
      </c>
      <c r="F159" s="1566">
        <v>2500</v>
      </c>
      <c r="G159" s="1425"/>
      <c r="H159" s="605"/>
      <c r="K159" s="9"/>
    </row>
    <row r="160" spans="1:15" ht="18" customHeight="1" x14ac:dyDescent="0.2">
      <c r="C160" s="10"/>
      <c r="E160" s="698"/>
      <c r="F160" s="698"/>
    </row>
  </sheetData>
  <mergeCells count="49">
    <mergeCell ref="F71:F72"/>
    <mergeCell ref="G71:G72"/>
    <mergeCell ref="A128:A129"/>
    <mergeCell ref="B128:B129"/>
    <mergeCell ref="C128:C129"/>
    <mergeCell ref="D128:D129"/>
    <mergeCell ref="E128:E129"/>
    <mergeCell ref="F128:F129"/>
    <mergeCell ref="G128:G129"/>
    <mergeCell ref="A71:A72"/>
    <mergeCell ref="B71:B72"/>
    <mergeCell ref="C71:C72"/>
    <mergeCell ref="D71:D72"/>
    <mergeCell ref="E71:E72"/>
    <mergeCell ref="G92:G93"/>
    <mergeCell ref="A92:A93"/>
    <mergeCell ref="G151:G152"/>
    <mergeCell ref="A151:A152"/>
    <mergeCell ref="B151:B152"/>
    <mergeCell ref="C151:C152"/>
    <mergeCell ref="D151:D152"/>
    <mergeCell ref="E151:E152"/>
    <mergeCell ref="F151:F152"/>
    <mergeCell ref="B92:B93"/>
    <mergeCell ref="C92:C93"/>
    <mergeCell ref="D92:D93"/>
    <mergeCell ref="E92:E93"/>
    <mergeCell ref="F92:F93"/>
    <mergeCell ref="G17:G18"/>
    <mergeCell ref="A59:A60"/>
    <mergeCell ref="B59:B60"/>
    <mergeCell ref="C59:C60"/>
    <mergeCell ref="D59:D60"/>
    <mergeCell ref="E59:E60"/>
    <mergeCell ref="F59:F60"/>
    <mergeCell ref="G59:G60"/>
    <mergeCell ref="A17:A18"/>
    <mergeCell ref="B17:B18"/>
    <mergeCell ref="C17:C18"/>
    <mergeCell ref="D17:D18"/>
    <mergeCell ref="E17:E18"/>
    <mergeCell ref="F17:F18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77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9"/>
    <col min="2" max="2" width="3.5703125" style="10" customWidth="1"/>
    <col min="3" max="3" width="11.7109375" style="9" customWidth="1"/>
    <col min="4" max="4" width="45.140625" style="9" customWidth="1"/>
    <col min="5" max="6" width="10.140625" style="9" customWidth="1"/>
    <col min="7" max="7" width="17.85546875" style="9" customWidth="1"/>
    <col min="8" max="8" width="17.5703125" style="10" customWidth="1"/>
    <col min="9" max="9" width="10.140625" style="9" bestFit="1" customWidth="1"/>
    <col min="10" max="257" width="9.140625" style="9"/>
    <col min="258" max="258" width="3.5703125" style="9" customWidth="1"/>
    <col min="259" max="259" width="11.7109375" style="9" customWidth="1"/>
    <col min="260" max="260" width="45.140625" style="9" customWidth="1"/>
    <col min="261" max="262" width="10.140625" style="9" customWidth="1"/>
    <col min="263" max="263" width="17.85546875" style="9" customWidth="1"/>
    <col min="264" max="264" width="17.5703125" style="9" customWidth="1"/>
    <col min="265" max="265" width="10.140625" style="9" bestFit="1" customWidth="1"/>
    <col min="266" max="513" width="9.140625" style="9"/>
    <col min="514" max="514" width="3.5703125" style="9" customWidth="1"/>
    <col min="515" max="515" width="11.7109375" style="9" customWidth="1"/>
    <col min="516" max="516" width="45.140625" style="9" customWidth="1"/>
    <col min="517" max="518" width="10.140625" style="9" customWidth="1"/>
    <col min="519" max="519" width="17.85546875" style="9" customWidth="1"/>
    <col min="520" max="520" width="17.5703125" style="9" customWidth="1"/>
    <col min="521" max="521" width="10.140625" style="9" bestFit="1" customWidth="1"/>
    <col min="522" max="769" width="9.140625" style="9"/>
    <col min="770" max="770" width="3.5703125" style="9" customWidth="1"/>
    <col min="771" max="771" width="11.7109375" style="9" customWidth="1"/>
    <col min="772" max="772" width="45.140625" style="9" customWidth="1"/>
    <col min="773" max="774" width="10.140625" style="9" customWidth="1"/>
    <col min="775" max="775" width="17.85546875" style="9" customWidth="1"/>
    <col min="776" max="776" width="17.5703125" style="9" customWidth="1"/>
    <col min="777" max="777" width="10.140625" style="9" bestFit="1" customWidth="1"/>
    <col min="778" max="1025" width="9.140625" style="9"/>
    <col min="1026" max="1026" width="3.5703125" style="9" customWidth="1"/>
    <col min="1027" max="1027" width="11.7109375" style="9" customWidth="1"/>
    <col min="1028" max="1028" width="45.140625" style="9" customWidth="1"/>
    <col min="1029" max="1030" width="10.140625" style="9" customWidth="1"/>
    <col min="1031" max="1031" width="17.85546875" style="9" customWidth="1"/>
    <col min="1032" max="1032" width="17.5703125" style="9" customWidth="1"/>
    <col min="1033" max="1033" width="10.140625" style="9" bestFit="1" customWidth="1"/>
    <col min="1034" max="1281" width="9.140625" style="9"/>
    <col min="1282" max="1282" width="3.5703125" style="9" customWidth="1"/>
    <col min="1283" max="1283" width="11.7109375" style="9" customWidth="1"/>
    <col min="1284" max="1284" width="45.140625" style="9" customWidth="1"/>
    <col min="1285" max="1286" width="10.140625" style="9" customWidth="1"/>
    <col min="1287" max="1287" width="17.85546875" style="9" customWidth="1"/>
    <col min="1288" max="1288" width="17.5703125" style="9" customWidth="1"/>
    <col min="1289" max="1289" width="10.140625" style="9" bestFit="1" customWidth="1"/>
    <col min="1290" max="1537" width="9.140625" style="9"/>
    <col min="1538" max="1538" width="3.5703125" style="9" customWidth="1"/>
    <col min="1539" max="1539" width="11.7109375" style="9" customWidth="1"/>
    <col min="1540" max="1540" width="45.140625" style="9" customWidth="1"/>
    <col min="1541" max="1542" width="10.140625" style="9" customWidth="1"/>
    <col min="1543" max="1543" width="17.85546875" style="9" customWidth="1"/>
    <col min="1544" max="1544" width="17.5703125" style="9" customWidth="1"/>
    <col min="1545" max="1545" width="10.140625" style="9" bestFit="1" customWidth="1"/>
    <col min="1546" max="1793" width="9.140625" style="9"/>
    <col min="1794" max="1794" width="3.5703125" style="9" customWidth="1"/>
    <col min="1795" max="1795" width="11.7109375" style="9" customWidth="1"/>
    <col min="1796" max="1796" width="45.140625" style="9" customWidth="1"/>
    <col min="1797" max="1798" width="10.140625" style="9" customWidth="1"/>
    <col min="1799" max="1799" width="17.85546875" style="9" customWidth="1"/>
    <col min="1800" max="1800" width="17.5703125" style="9" customWidth="1"/>
    <col min="1801" max="1801" width="10.140625" style="9" bestFit="1" customWidth="1"/>
    <col min="1802" max="2049" width="9.140625" style="9"/>
    <col min="2050" max="2050" width="3.5703125" style="9" customWidth="1"/>
    <col min="2051" max="2051" width="11.7109375" style="9" customWidth="1"/>
    <col min="2052" max="2052" width="45.140625" style="9" customWidth="1"/>
    <col min="2053" max="2054" width="10.140625" style="9" customWidth="1"/>
    <col min="2055" max="2055" width="17.85546875" style="9" customWidth="1"/>
    <col min="2056" max="2056" width="17.5703125" style="9" customWidth="1"/>
    <col min="2057" max="2057" width="10.140625" style="9" bestFit="1" customWidth="1"/>
    <col min="2058" max="2305" width="9.140625" style="9"/>
    <col min="2306" max="2306" width="3.5703125" style="9" customWidth="1"/>
    <col min="2307" max="2307" width="11.7109375" style="9" customWidth="1"/>
    <col min="2308" max="2308" width="45.140625" style="9" customWidth="1"/>
    <col min="2309" max="2310" width="10.140625" style="9" customWidth="1"/>
    <col min="2311" max="2311" width="17.85546875" style="9" customWidth="1"/>
    <col min="2312" max="2312" width="17.5703125" style="9" customWidth="1"/>
    <col min="2313" max="2313" width="10.140625" style="9" bestFit="1" customWidth="1"/>
    <col min="2314" max="2561" width="9.140625" style="9"/>
    <col min="2562" max="2562" width="3.5703125" style="9" customWidth="1"/>
    <col min="2563" max="2563" width="11.7109375" style="9" customWidth="1"/>
    <col min="2564" max="2564" width="45.140625" style="9" customWidth="1"/>
    <col min="2565" max="2566" width="10.140625" style="9" customWidth="1"/>
    <col min="2567" max="2567" width="17.85546875" style="9" customWidth="1"/>
    <col min="2568" max="2568" width="17.5703125" style="9" customWidth="1"/>
    <col min="2569" max="2569" width="10.140625" style="9" bestFit="1" customWidth="1"/>
    <col min="2570" max="2817" width="9.140625" style="9"/>
    <col min="2818" max="2818" width="3.5703125" style="9" customWidth="1"/>
    <col min="2819" max="2819" width="11.7109375" style="9" customWidth="1"/>
    <col min="2820" max="2820" width="45.140625" style="9" customWidth="1"/>
    <col min="2821" max="2822" width="10.140625" style="9" customWidth="1"/>
    <col min="2823" max="2823" width="17.85546875" style="9" customWidth="1"/>
    <col min="2824" max="2824" width="17.5703125" style="9" customWidth="1"/>
    <col min="2825" max="2825" width="10.140625" style="9" bestFit="1" customWidth="1"/>
    <col min="2826" max="3073" width="9.140625" style="9"/>
    <col min="3074" max="3074" width="3.5703125" style="9" customWidth="1"/>
    <col min="3075" max="3075" width="11.7109375" style="9" customWidth="1"/>
    <col min="3076" max="3076" width="45.140625" style="9" customWidth="1"/>
    <col min="3077" max="3078" width="10.140625" style="9" customWidth="1"/>
    <col min="3079" max="3079" width="17.85546875" style="9" customWidth="1"/>
    <col min="3080" max="3080" width="17.5703125" style="9" customWidth="1"/>
    <col min="3081" max="3081" width="10.140625" style="9" bestFit="1" customWidth="1"/>
    <col min="3082" max="3329" width="9.140625" style="9"/>
    <col min="3330" max="3330" width="3.5703125" style="9" customWidth="1"/>
    <col min="3331" max="3331" width="11.7109375" style="9" customWidth="1"/>
    <col min="3332" max="3332" width="45.140625" style="9" customWidth="1"/>
    <col min="3333" max="3334" width="10.140625" style="9" customWidth="1"/>
    <col min="3335" max="3335" width="17.85546875" style="9" customWidth="1"/>
    <col min="3336" max="3336" width="17.5703125" style="9" customWidth="1"/>
    <col min="3337" max="3337" width="10.140625" style="9" bestFit="1" customWidth="1"/>
    <col min="3338" max="3585" width="9.140625" style="9"/>
    <col min="3586" max="3586" width="3.5703125" style="9" customWidth="1"/>
    <col min="3587" max="3587" width="11.7109375" style="9" customWidth="1"/>
    <col min="3588" max="3588" width="45.140625" style="9" customWidth="1"/>
    <col min="3589" max="3590" width="10.140625" style="9" customWidth="1"/>
    <col min="3591" max="3591" width="17.85546875" style="9" customWidth="1"/>
    <col min="3592" max="3592" width="17.5703125" style="9" customWidth="1"/>
    <col min="3593" max="3593" width="10.140625" style="9" bestFit="1" customWidth="1"/>
    <col min="3594" max="3841" width="9.140625" style="9"/>
    <col min="3842" max="3842" width="3.5703125" style="9" customWidth="1"/>
    <col min="3843" max="3843" width="11.7109375" style="9" customWidth="1"/>
    <col min="3844" max="3844" width="45.140625" style="9" customWidth="1"/>
    <col min="3845" max="3846" width="10.140625" style="9" customWidth="1"/>
    <col min="3847" max="3847" width="17.85546875" style="9" customWidth="1"/>
    <col min="3848" max="3848" width="17.5703125" style="9" customWidth="1"/>
    <col min="3849" max="3849" width="10.140625" style="9" bestFit="1" customWidth="1"/>
    <col min="3850" max="4097" width="9.140625" style="9"/>
    <col min="4098" max="4098" width="3.5703125" style="9" customWidth="1"/>
    <col min="4099" max="4099" width="11.7109375" style="9" customWidth="1"/>
    <col min="4100" max="4100" width="45.140625" style="9" customWidth="1"/>
    <col min="4101" max="4102" width="10.140625" style="9" customWidth="1"/>
    <col min="4103" max="4103" width="17.85546875" style="9" customWidth="1"/>
    <col min="4104" max="4104" width="17.5703125" style="9" customWidth="1"/>
    <col min="4105" max="4105" width="10.140625" style="9" bestFit="1" customWidth="1"/>
    <col min="4106" max="4353" width="9.140625" style="9"/>
    <col min="4354" max="4354" width="3.5703125" style="9" customWidth="1"/>
    <col min="4355" max="4355" width="11.7109375" style="9" customWidth="1"/>
    <col min="4356" max="4356" width="45.140625" style="9" customWidth="1"/>
    <col min="4357" max="4358" width="10.140625" style="9" customWidth="1"/>
    <col min="4359" max="4359" width="17.85546875" style="9" customWidth="1"/>
    <col min="4360" max="4360" width="17.5703125" style="9" customWidth="1"/>
    <col min="4361" max="4361" width="10.140625" style="9" bestFit="1" customWidth="1"/>
    <col min="4362" max="4609" width="9.140625" style="9"/>
    <col min="4610" max="4610" width="3.5703125" style="9" customWidth="1"/>
    <col min="4611" max="4611" width="11.7109375" style="9" customWidth="1"/>
    <col min="4612" max="4612" width="45.140625" style="9" customWidth="1"/>
    <col min="4613" max="4614" width="10.140625" style="9" customWidth="1"/>
    <col min="4615" max="4615" width="17.85546875" style="9" customWidth="1"/>
    <col min="4616" max="4616" width="17.5703125" style="9" customWidth="1"/>
    <col min="4617" max="4617" width="10.140625" style="9" bestFit="1" customWidth="1"/>
    <col min="4618" max="4865" width="9.140625" style="9"/>
    <col min="4866" max="4866" width="3.5703125" style="9" customWidth="1"/>
    <col min="4867" max="4867" width="11.7109375" style="9" customWidth="1"/>
    <col min="4868" max="4868" width="45.140625" style="9" customWidth="1"/>
    <col min="4869" max="4870" width="10.140625" style="9" customWidth="1"/>
    <col min="4871" max="4871" width="17.85546875" style="9" customWidth="1"/>
    <col min="4872" max="4872" width="17.5703125" style="9" customWidth="1"/>
    <col min="4873" max="4873" width="10.140625" style="9" bestFit="1" customWidth="1"/>
    <col min="4874" max="5121" width="9.140625" style="9"/>
    <col min="5122" max="5122" width="3.5703125" style="9" customWidth="1"/>
    <col min="5123" max="5123" width="11.7109375" style="9" customWidth="1"/>
    <col min="5124" max="5124" width="45.140625" style="9" customWidth="1"/>
    <col min="5125" max="5126" width="10.140625" style="9" customWidth="1"/>
    <col min="5127" max="5127" width="17.85546875" style="9" customWidth="1"/>
    <col min="5128" max="5128" width="17.5703125" style="9" customWidth="1"/>
    <col min="5129" max="5129" width="10.140625" style="9" bestFit="1" customWidth="1"/>
    <col min="5130" max="5377" width="9.140625" style="9"/>
    <col min="5378" max="5378" width="3.5703125" style="9" customWidth="1"/>
    <col min="5379" max="5379" width="11.7109375" style="9" customWidth="1"/>
    <col min="5380" max="5380" width="45.140625" style="9" customWidth="1"/>
    <col min="5381" max="5382" width="10.140625" style="9" customWidth="1"/>
    <col min="5383" max="5383" width="17.85546875" style="9" customWidth="1"/>
    <col min="5384" max="5384" width="17.5703125" style="9" customWidth="1"/>
    <col min="5385" max="5385" width="10.140625" style="9" bestFit="1" customWidth="1"/>
    <col min="5386" max="5633" width="9.140625" style="9"/>
    <col min="5634" max="5634" width="3.5703125" style="9" customWidth="1"/>
    <col min="5635" max="5635" width="11.7109375" style="9" customWidth="1"/>
    <col min="5636" max="5636" width="45.140625" style="9" customWidth="1"/>
    <col min="5637" max="5638" width="10.140625" style="9" customWidth="1"/>
    <col min="5639" max="5639" width="17.85546875" style="9" customWidth="1"/>
    <col min="5640" max="5640" width="17.5703125" style="9" customWidth="1"/>
    <col min="5641" max="5641" width="10.140625" style="9" bestFit="1" customWidth="1"/>
    <col min="5642" max="5889" width="9.140625" style="9"/>
    <col min="5890" max="5890" width="3.5703125" style="9" customWidth="1"/>
    <col min="5891" max="5891" width="11.7109375" style="9" customWidth="1"/>
    <col min="5892" max="5892" width="45.140625" style="9" customWidth="1"/>
    <col min="5893" max="5894" width="10.140625" style="9" customWidth="1"/>
    <col min="5895" max="5895" width="17.85546875" style="9" customWidth="1"/>
    <col min="5896" max="5896" width="17.5703125" style="9" customWidth="1"/>
    <col min="5897" max="5897" width="10.140625" style="9" bestFit="1" customWidth="1"/>
    <col min="5898" max="6145" width="9.140625" style="9"/>
    <col min="6146" max="6146" width="3.5703125" style="9" customWidth="1"/>
    <col min="6147" max="6147" width="11.7109375" style="9" customWidth="1"/>
    <col min="6148" max="6148" width="45.140625" style="9" customWidth="1"/>
    <col min="6149" max="6150" width="10.140625" style="9" customWidth="1"/>
    <col min="6151" max="6151" width="17.85546875" style="9" customWidth="1"/>
    <col min="6152" max="6152" width="17.5703125" style="9" customWidth="1"/>
    <col min="6153" max="6153" width="10.140625" style="9" bestFit="1" customWidth="1"/>
    <col min="6154" max="6401" width="9.140625" style="9"/>
    <col min="6402" max="6402" width="3.5703125" style="9" customWidth="1"/>
    <col min="6403" max="6403" width="11.7109375" style="9" customWidth="1"/>
    <col min="6404" max="6404" width="45.140625" style="9" customWidth="1"/>
    <col min="6405" max="6406" width="10.140625" style="9" customWidth="1"/>
    <col min="6407" max="6407" width="17.85546875" style="9" customWidth="1"/>
    <col min="6408" max="6408" width="17.5703125" style="9" customWidth="1"/>
    <col min="6409" max="6409" width="10.140625" style="9" bestFit="1" customWidth="1"/>
    <col min="6410" max="6657" width="9.140625" style="9"/>
    <col min="6658" max="6658" width="3.5703125" style="9" customWidth="1"/>
    <col min="6659" max="6659" width="11.7109375" style="9" customWidth="1"/>
    <col min="6660" max="6660" width="45.140625" style="9" customWidth="1"/>
    <col min="6661" max="6662" width="10.140625" style="9" customWidth="1"/>
    <col min="6663" max="6663" width="17.85546875" style="9" customWidth="1"/>
    <col min="6664" max="6664" width="17.5703125" style="9" customWidth="1"/>
    <col min="6665" max="6665" width="10.140625" style="9" bestFit="1" customWidth="1"/>
    <col min="6666" max="6913" width="9.140625" style="9"/>
    <col min="6914" max="6914" width="3.5703125" style="9" customWidth="1"/>
    <col min="6915" max="6915" width="11.7109375" style="9" customWidth="1"/>
    <col min="6916" max="6916" width="45.140625" style="9" customWidth="1"/>
    <col min="6917" max="6918" width="10.140625" style="9" customWidth="1"/>
    <col min="6919" max="6919" width="17.85546875" style="9" customWidth="1"/>
    <col min="6920" max="6920" width="17.5703125" style="9" customWidth="1"/>
    <col min="6921" max="6921" width="10.140625" style="9" bestFit="1" customWidth="1"/>
    <col min="6922" max="7169" width="9.140625" style="9"/>
    <col min="7170" max="7170" width="3.5703125" style="9" customWidth="1"/>
    <col min="7171" max="7171" width="11.7109375" style="9" customWidth="1"/>
    <col min="7172" max="7172" width="45.140625" style="9" customWidth="1"/>
    <col min="7173" max="7174" width="10.140625" style="9" customWidth="1"/>
    <col min="7175" max="7175" width="17.85546875" style="9" customWidth="1"/>
    <col min="7176" max="7176" width="17.5703125" style="9" customWidth="1"/>
    <col min="7177" max="7177" width="10.140625" style="9" bestFit="1" customWidth="1"/>
    <col min="7178" max="7425" width="9.140625" style="9"/>
    <col min="7426" max="7426" width="3.5703125" style="9" customWidth="1"/>
    <col min="7427" max="7427" width="11.7109375" style="9" customWidth="1"/>
    <col min="7428" max="7428" width="45.140625" style="9" customWidth="1"/>
    <col min="7429" max="7430" width="10.140625" style="9" customWidth="1"/>
    <col min="7431" max="7431" width="17.85546875" style="9" customWidth="1"/>
    <col min="7432" max="7432" width="17.5703125" style="9" customWidth="1"/>
    <col min="7433" max="7433" width="10.140625" style="9" bestFit="1" customWidth="1"/>
    <col min="7434" max="7681" width="9.140625" style="9"/>
    <col min="7682" max="7682" width="3.5703125" style="9" customWidth="1"/>
    <col min="7683" max="7683" width="11.7109375" style="9" customWidth="1"/>
    <col min="7684" max="7684" width="45.140625" style="9" customWidth="1"/>
    <col min="7685" max="7686" width="10.140625" style="9" customWidth="1"/>
    <col min="7687" max="7687" width="17.85546875" style="9" customWidth="1"/>
    <col min="7688" max="7688" width="17.5703125" style="9" customWidth="1"/>
    <col min="7689" max="7689" width="10.140625" style="9" bestFit="1" customWidth="1"/>
    <col min="7690" max="7937" width="9.140625" style="9"/>
    <col min="7938" max="7938" width="3.5703125" style="9" customWidth="1"/>
    <col min="7939" max="7939" width="11.7109375" style="9" customWidth="1"/>
    <col min="7940" max="7940" width="45.140625" style="9" customWidth="1"/>
    <col min="7941" max="7942" width="10.140625" style="9" customWidth="1"/>
    <col min="7943" max="7943" width="17.85546875" style="9" customWidth="1"/>
    <col min="7944" max="7944" width="17.5703125" style="9" customWidth="1"/>
    <col min="7945" max="7945" width="10.140625" style="9" bestFit="1" customWidth="1"/>
    <col min="7946" max="8193" width="9.140625" style="9"/>
    <col min="8194" max="8194" width="3.5703125" style="9" customWidth="1"/>
    <col min="8195" max="8195" width="11.7109375" style="9" customWidth="1"/>
    <col min="8196" max="8196" width="45.140625" style="9" customWidth="1"/>
    <col min="8197" max="8198" width="10.140625" style="9" customWidth="1"/>
    <col min="8199" max="8199" width="17.85546875" style="9" customWidth="1"/>
    <col min="8200" max="8200" width="17.5703125" style="9" customWidth="1"/>
    <col min="8201" max="8201" width="10.140625" style="9" bestFit="1" customWidth="1"/>
    <col min="8202" max="8449" width="9.140625" style="9"/>
    <col min="8450" max="8450" width="3.5703125" style="9" customWidth="1"/>
    <col min="8451" max="8451" width="11.7109375" style="9" customWidth="1"/>
    <col min="8452" max="8452" width="45.140625" style="9" customWidth="1"/>
    <col min="8453" max="8454" width="10.140625" style="9" customWidth="1"/>
    <col min="8455" max="8455" width="17.85546875" style="9" customWidth="1"/>
    <col min="8456" max="8456" width="17.5703125" style="9" customWidth="1"/>
    <col min="8457" max="8457" width="10.140625" style="9" bestFit="1" customWidth="1"/>
    <col min="8458" max="8705" width="9.140625" style="9"/>
    <col min="8706" max="8706" width="3.5703125" style="9" customWidth="1"/>
    <col min="8707" max="8707" width="11.7109375" style="9" customWidth="1"/>
    <col min="8708" max="8708" width="45.140625" style="9" customWidth="1"/>
    <col min="8709" max="8710" width="10.140625" style="9" customWidth="1"/>
    <col min="8711" max="8711" width="17.85546875" style="9" customWidth="1"/>
    <col min="8712" max="8712" width="17.5703125" style="9" customWidth="1"/>
    <col min="8713" max="8713" width="10.140625" style="9" bestFit="1" customWidth="1"/>
    <col min="8714" max="8961" width="9.140625" style="9"/>
    <col min="8962" max="8962" width="3.5703125" style="9" customWidth="1"/>
    <col min="8963" max="8963" width="11.7109375" style="9" customWidth="1"/>
    <col min="8964" max="8964" width="45.140625" style="9" customWidth="1"/>
    <col min="8965" max="8966" width="10.140625" style="9" customWidth="1"/>
    <col min="8967" max="8967" width="17.85546875" style="9" customWidth="1"/>
    <col min="8968" max="8968" width="17.5703125" style="9" customWidth="1"/>
    <col min="8969" max="8969" width="10.140625" style="9" bestFit="1" customWidth="1"/>
    <col min="8970" max="9217" width="9.140625" style="9"/>
    <col min="9218" max="9218" width="3.5703125" style="9" customWidth="1"/>
    <col min="9219" max="9219" width="11.7109375" style="9" customWidth="1"/>
    <col min="9220" max="9220" width="45.140625" style="9" customWidth="1"/>
    <col min="9221" max="9222" width="10.140625" style="9" customWidth="1"/>
    <col min="9223" max="9223" width="17.85546875" style="9" customWidth="1"/>
    <col min="9224" max="9224" width="17.5703125" style="9" customWidth="1"/>
    <col min="9225" max="9225" width="10.140625" style="9" bestFit="1" customWidth="1"/>
    <col min="9226" max="9473" width="9.140625" style="9"/>
    <col min="9474" max="9474" width="3.5703125" style="9" customWidth="1"/>
    <col min="9475" max="9475" width="11.7109375" style="9" customWidth="1"/>
    <col min="9476" max="9476" width="45.140625" style="9" customWidth="1"/>
    <col min="9477" max="9478" width="10.140625" style="9" customWidth="1"/>
    <col min="9479" max="9479" width="17.85546875" style="9" customWidth="1"/>
    <col min="9480" max="9480" width="17.5703125" style="9" customWidth="1"/>
    <col min="9481" max="9481" width="10.140625" style="9" bestFit="1" customWidth="1"/>
    <col min="9482" max="9729" width="9.140625" style="9"/>
    <col min="9730" max="9730" width="3.5703125" style="9" customWidth="1"/>
    <col min="9731" max="9731" width="11.7109375" style="9" customWidth="1"/>
    <col min="9732" max="9732" width="45.140625" style="9" customWidth="1"/>
    <col min="9733" max="9734" width="10.140625" style="9" customWidth="1"/>
    <col min="9735" max="9735" width="17.85546875" style="9" customWidth="1"/>
    <col min="9736" max="9736" width="17.5703125" style="9" customWidth="1"/>
    <col min="9737" max="9737" width="10.140625" style="9" bestFit="1" customWidth="1"/>
    <col min="9738" max="9985" width="9.140625" style="9"/>
    <col min="9986" max="9986" width="3.5703125" style="9" customWidth="1"/>
    <col min="9987" max="9987" width="11.7109375" style="9" customWidth="1"/>
    <col min="9988" max="9988" width="45.140625" style="9" customWidth="1"/>
    <col min="9989" max="9990" width="10.140625" style="9" customWidth="1"/>
    <col min="9991" max="9991" width="17.85546875" style="9" customWidth="1"/>
    <col min="9992" max="9992" width="17.5703125" style="9" customWidth="1"/>
    <col min="9993" max="9993" width="10.140625" style="9" bestFit="1" customWidth="1"/>
    <col min="9994" max="10241" width="9.140625" style="9"/>
    <col min="10242" max="10242" width="3.5703125" style="9" customWidth="1"/>
    <col min="10243" max="10243" width="11.7109375" style="9" customWidth="1"/>
    <col min="10244" max="10244" width="45.140625" style="9" customWidth="1"/>
    <col min="10245" max="10246" width="10.140625" style="9" customWidth="1"/>
    <col min="10247" max="10247" width="17.85546875" style="9" customWidth="1"/>
    <col min="10248" max="10248" width="17.5703125" style="9" customWidth="1"/>
    <col min="10249" max="10249" width="10.140625" style="9" bestFit="1" customWidth="1"/>
    <col min="10250" max="10497" width="9.140625" style="9"/>
    <col min="10498" max="10498" width="3.5703125" style="9" customWidth="1"/>
    <col min="10499" max="10499" width="11.7109375" style="9" customWidth="1"/>
    <col min="10500" max="10500" width="45.140625" style="9" customWidth="1"/>
    <col min="10501" max="10502" width="10.140625" style="9" customWidth="1"/>
    <col min="10503" max="10503" width="17.85546875" style="9" customWidth="1"/>
    <col min="10504" max="10504" width="17.5703125" style="9" customWidth="1"/>
    <col min="10505" max="10505" width="10.140625" style="9" bestFit="1" customWidth="1"/>
    <col min="10506" max="10753" width="9.140625" style="9"/>
    <col min="10754" max="10754" width="3.5703125" style="9" customWidth="1"/>
    <col min="10755" max="10755" width="11.7109375" style="9" customWidth="1"/>
    <col min="10756" max="10756" width="45.140625" style="9" customWidth="1"/>
    <col min="10757" max="10758" width="10.140625" style="9" customWidth="1"/>
    <col min="10759" max="10759" width="17.85546875" style="9" customWidth="1"/>
    <col min="10760" max="10760" width="17.5703125" style="9" customWidth="1"/>
    <col min="10761" max="10761" width="10.140625" style="9" bestFit="1" customWidth="1"/>
    <col min="10762" max="11009" width="9.140625" style="9"/>
    <col min="11010" max="11010" width="3.5703125" style="9" customWidth="1"/>
    <col min="11011" max="11011" width="11.7109375" style="9" customWidth="1"/>
    <col min="11012" max="11012" width="45.140625" style="9" customWidth="1"/>
    <col min="11013" max="11014" width="10.140625" style="9" customWidth="1"/>
    <col min="11015" max="11015" width="17.85546875" style="9" customWidth="1"/>
    <col min="11016" max="11016" width="17.5703125" style="9" customWidth="1"/>
    <col min="11017" max="11017" width="10.140625" style="9" bestFit="1" customWidth="1"/>
    <col min="11018" max="11265" width="9.140625" style="9"/>
    <col min="11266" max="11266" width="3.5703125" style="9" customWidth="1"/>
    <col min="11267" max="11267" width="11.7109375" style="9" customWidth="1"/>
    <col min="11268" max="11268" width="45.140625" style="9" customWidth="1"/>
    <col min="11269" max="11270" width="10.140625" style="9" customWidth="1"/>
    <col min="11271" max="11271" width="17.85546875" style="9" customWidth="1"/>
    <col min="11272" max="11272" width="17.5703125" style="9" customWidth="1"/>
    <col min="11273" max="11273" width="10.140625" style="9" bestFit="1" customWidth="1"/>
    <col min="11274" max="11521" width="9.140625" style="9"/>
    <col min="11522" max="11522" width="3.5703125" style="9" customWidth="1"/>
    <col min="11523" max="11523" width="11.7109375" style="9" customWidth="1"/>
    <col min="11524" max="11524" width="45.140625" style="9" customWidth="1"/>
    <col min="11525" max="11526" width="10.140625" style="9" customWidth="1"/>
    <col min="11527" max="11527" width="17.85546875" style="9" customWidth="1"/>
    <col min="11528" max="11528" width="17.5703125" style="9" customWidth="1"/>
    <col min="11529" max="11529" width="10.140625" style="9" bestFit="1" customWidth="1"/>
    <col min="11530" max="11777" width="9.140625" style="9"/>
    <col min="11778" max="11778" width="3.5703125" style="9" customWidth="1"/>
    <col min="11779" max="11779" width="11.7109375" style="9" customWidth="1"/>
    <col min="11780" max="11780" width="45.140625" style="9" customWidth="1"/>
    <col min="11781" max="11782" width="10.140625" style="9" customWidth="1"/>
    <col min="11783" max="11783" width="17.85546875" style="9" customWidth="1"/>
    <col min="11784" max="11784" width="17.5703125" style="9" customWidth="1"/>
    <col min="11785" max="11785" width="10.140625" style="9" bestFit="1" customWidth="1"/>
    <col min="11786" max="12033" width="9.140625" style="9"/>
    <col min="12034" max="12034" width="3.5703125" style="9" customWidth="1"/>
    <col min="12035" max="12035" width="11.7109375" style="9" customWidth="1"/>
    <col min="12036" max="12036" width="45.140625" style="9" customWidth="1"/>
    <col min="12037" max="12038" width="10.140625" style="9" customWidth="1"/>
    <col min="12039" max="12039" width="17.85546875" style="9" customWidth="1"/>
    <col min="12040" max="12040" width="17.5703125" style="9" customWidth="1"/>
    <col min="12041" max="12041" width="10.140625" style="9" bestFit="1" customWidth="1"/>
    <col min="12042" max="12289" width="9.140625" style="9"/>
    <col min="12290" max="12290" width="3.5703125" style="9" customWidth="1"/>
    <col min="12291" max="12291" width="11.7109375" style="9" customWidth="1"/>
    <col min="12292" max="12292" width="45.140625" style="9" customWidth="1"/>
    <col min="12293" max="12294" width="10.140625" style="9" customWidth="1"/>
    <col min="12295" max="12295" width="17.85546875" style="9" customWidth="1"/>
    <col min="12296" max="12296" width="17.5703125" style="9" customWidth="1"/>
    <col min="12297" max="12297" width="10.140625" style="9" bestFit="1" customWidth="1"/>
    <col min="12298" max="12545" width="9.140625" style="9"/>
    <col min="12546" max="12546" width="3.5703125" style="9" customWidth="1"/>
    <col min="12547" max="12547" width="11.7109375" style="9" customWidth="1"/>
    <col min="12548" max="12548" width="45.140625" style="9" customWidth="1"/>
    <col min="12549" max="12550" width="10.140625" style="9" customWidth="1"/>
    <col min="12551" max="12551" width="17.85546875" style="9" customWidth="1"/>
    <col min="12552" max="12552" width="17.5703125" style="9" customWidth="1"/>
    <col min="12553" max="12553" width="10.140625" style="9" bestFit="1" customWidth="1"/>
    <col min="12554" max="12801" width="9.140625" style="9"/>
    <col min="12802" max="12802" width="3.5703125" style="9" customWidth="1"/>
    <col min="12803" max="12803" width="11.7109375" style="9" customWidth="1"/>
    <col min="12804" max="12804" width="45.140625" style="9" customWidth="1"/>
    <col min="12805" max="12806" width="10.140625" style="9" customWidth="1"/>
    <col min="12807" max="12807" width="17.85546875" style="9" customWidth="1"/>
    <col min="12808" max="12808" width="17.5703125" style="9" customWidth="1"/>
    <col min="12809" max="12809" width="10.140625" style="9" bestFit="1" customWidth="1"/>
    <col min="12810" max="13057" width="9.140625" style="9"/>
    <col min="13058" max="13058" width="3.5703125" style="9" customWidth="1"/>
    <col min="13059" max="13059" width="11.7109375" style="9" customWidth="1"/>
    <col min="13060" max="13060" width="45.140625" style="9" customWidth="1"/>
    <col min="13061" max="13062" width="10.140625" style="9" customWidth="1"/>
    <col min="13063" max="13063" width="17.85546875" style="9" customWidth="1"/>
    <col min="13064" max="13064" width="17.5703125" style="9" customWidth="1"/>
    <col min="13065" max="13065" width="10.140625" style="9" bestFit="1" customWidth="1"/>
    <col min="13066" max="13313" width="9.140625" style="9"/>
    <col min="13314" max="13314" width="3.5703125" style="9" customWidth="1"/>
    <col min="13315" max="13315" width="11.7109375" style="9" customWidth="1"/>
    <col min="13316" max="13316" width="45.140625" style="9" customWidth="1"/>
    <col min="13317" max="13318" width="10.140625" style="9" customWidth="1"/>
    <col min="13319" max="13319" width="17.85546875" style="9" customWidth="1"/>
    <col min="13320" max="13320" width="17.5703125" style="9" customWidth="1"/>
    <col min="13321" max="13321" width="10.140625" style="9" bestFit="1" customWidth="1"/>
    <col min="13322" max="13569" width="9.140625" style="9"/>
    <col min="13570" max="13570" width="3.5703125" style="9" customWidth="1"/>
    <col min="13571" max="13571" width="11.7109375" style="9" customWidth="1"/>
    <col min="13572" max="13572" width="45.140625" style="9" customWidth="1"/>
    <col min="13573" max="13574" width="10.140625" style="9" customWidth="1"/>
    <col min="13575" max="13575" width="17.85546875" style="9" customWidth="1"/>
    <col min="13576" max="13576" width="17.5703125" style="9" customWidth="1"/>
    <col min="13577" max="13577" width="10.140625" style="9" bestFit="1" customWidth="1"/>
    <col min="13578" max="13825" width="9.140625" style="9"/>
    <col min="13826" max="13826" width="3.5703125" style="9" customWidth="1"/>
    <col min="13827" max="13827" width="11.7109375" style="9" customWidth="1"/>
    <col min="13828" max="13828" width="45.140625" style="9" customWidth="1"/>
    <col min="13829" max="13830" width="10.140625" style="9" customWidth="1"/>
    <col min="13831" max="13831" width="17.85546875" style="9" customWidth="1"/>
    <col min="13832" max="13832" width="17.5703125" style="9" customWidth="1"/>
    <col min="13833" max="13833" width="10.140625" style="9" bestFit="1" customWidth="1"/>
    <col min="13834" max="14081" width="9.140625" style="9"/>
    <col min="14082" max="14082" width="3.5703125" style="9" customWidth="1"/>
    <col min="14083" max="14083" width="11.7109375" style="9" customWidth="1"/>
    <col min="14084" max="14084" width="45.140625" style="9" customWidth="1"/>
    <col min="14085" max="14086" width="10.140625" style="9" customWidth="1"/>
    <col min="14087" max="14087" width="17.85546875" style="9" customWidth="1"/>
    <col min="14088" max="14088" width="17.5703125" style="9" customWidth="1"/>
    <col min="14089" max="14089" width="10.140625" style="9" bestFit="1" customWidth="1"/>
    <col min="14090" max="14337" width="9.140625" style="9"/>
    <col min="14338" max="14338" width="3.5703125" style="9" customWidth="1"/>
    <col min="14339" max="14339" width="11.7109375" style="9" customWidth="1"/>
    <col min="14340" max="14340" width="45.140625" style="9" customWidth="1"/>
    <col min="14341" max="14342" width="10.140625" style="9" customWidth="1"/>
    <col min="14343" max="14343" width="17.85546875" style="9" customWidth="1"/>
    <col min="14344" max="14344" width="17.5703125" style="9" customWidth="1"/>
    <col min="14345" max="14345" width="10.140625" style="9" bestFit="1" customWidth="1"/>
    <col min="14346" max="14593" width="9.140625" style="9"/>
    <col min="14594" max="14594" width="3.5703125" style="9" customWidth="1"/>
    <col min="14595" max="14595" width="11.7109375" style="9" customWidth="1"/>
    <col min="14596" max="14596" width="45.140625" style="9" customWidth="1"/>
    <col min="14597" max="14598" width="10.140625" style="9" customWidth="1"/>
    <col min="14599" max="14599" width="17.85546875" style="9" customWidth="1"/>
    <col min="14600" max="14600" width="17.5703125" style="9" customWidth="1"/>
    <col min="14601" max="14601" width="10.140625" style="9" bestFit="1" customWidth="1"/>
    <col min="14602" max="14849" width="9.140625" style="9"/>
    <col min="14850" max="14850" width="3.5703125" style="9" customWidth="1"/>
    <col min="14851" max="14851" width="11.7109375" style="9" customWidth="1"/>
    <col min="14852" max="14852" width="45.140625" style="9" customWidth="1"/>
    <col min="14853" max="14854" width="10.140625" style="9" customWidth="1"/>
    <col min="14855" max="14855" width="17.85546875" style="9" customWidth="1"/>
    <col min="14856" max="14856" width="17.5703125" style="9" customWidth="1"/>
    <col min="14857" max="14857" width="10.140625" style="9" bestFit="1" customWidth="1"/>
    <col min="14858" max="15105" width="9.140625" style="9"/>
    <col min="15106" max="15106" width="3.5703125" style="9" customWidth="1"/>
    <col min="15107" max="15107" width="11.7109375" style="9" customWidth="1"/>
    <col min="15108" max="15108" width="45.140625" style="9" customWidth="1"/>
    <col min="15109" max="15110" width="10.140625" style="9" customWidth="1"/>
    <col min="15111" max="15111" width="17.85546875" style="9" customWidth="1"/>
    <col min="15112" max="15112" width="17.5703125" style="9" customWidth="1"/>
    <col min="15113" max="15113" width="10.140625" style="9" bestFit="1" customWidth="1"/>
    <col min="15114" max="15361" width="9.140625" style="9"/>
    <col min="15362" max="15362" width="3.5703125" style="9" customWidth="1"/>
    <col min="15363" max="15363" width="11.7109375" style="9" customWidth="1"/>
    <col min="15364" max="15364" width="45.140625" style="9" customWidth="1"/>
    <col min="15365" max="15366" width="10.140625" style="9" customWidth="1"/>
    <col min="15367" max="15367" width="17.85546875" style="9" customWidth="1"/>
    <col min="15368" max="15368" width="17.5703125" style="9" customWidth="1"/>
    <col min="15369" max="15369" width="10.140625" style="9" bestFit="1" customWidth="1"/>
    <col min="15370" max="15617" width="9.140625" style="9"/>
    <col min="15618" max="15618" width="3.5703125" style="9" customWidth="1"/>
    <col min="15619" max="15619" width="11.7109375" style="9" customWidth="1"/>
    <col min="15620" max="15620" width="45.140625" style="9" customWidth="1"/>
    <col min="15621" max="15622" width="10.140625" style="9" customWidth="1"/>
    <col min="15623" max="15623" width="17.85546875" style="9" customWidth="1"/>
    <col min="15624" max="15624" width="17.5703125" style="9" customWidth="1"/>
    <col min="15625" max="15625" width="10.140625" style="9" bestFit="1" customWidth="1"/>
    <col min="15626" max="15873" width="9.140625" style="9"/>
    <col min="15874" max="15874" width="3.5703125" style="9" customWidth="1"/>
    <col min="15875" max="15875" width="11.7109375" style="9" customWidth="1"/>
    <col min="15876" max="15876" width="45.140625" style="9" customWidth="1"/>
    <col min="15877" max="15878" width="10.140625" style="9" customWidth="1"/>
    <col min="15879" max="15879" width="17.85546875" style="9" customWidth="1"/>
    <col min="15880" max="15880" width="17.5703125" style="9" customWidth="1"/>
    <col min="15881" max="15881" width="10.140625" style="9" bestFit="1" customWidth="1"/>
    <col min="15882" max="16129" width="9.140625" style="9"/>
    <col min="16130" max="16130" width="3.5703125" style="9" customWidth="1"/>
    <col min="16131" max="16131" width="11.7109375" style="9" customWidth="1"/>
    <col min="16132" max="16132" width="45.140625" style="9" customWidth="1"/>
    <col min="16133" max="16134" width="10.140625" style="9" customWidth="1"/>
    <col min="16135" max="16135" width="17.85546875" style="9" customWidth="1"/>
    <col min="16136" max="16136" width="17.5703125" style="9" customWidth="1"/>
    <col min="16137" max="16137" width="10.140625" style="9" bestFit="1" customWidth="1"/>
    <col min="16138" max="16384" width="9.140625" style="9"/>
  </cols>
  <sheetData>
    <row r="1" spans="1:13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557"/>
      <c r="I1" s="791"/>
    </row>
    <row r="2" spans="1:13" ht="12.75" customHeight="1" x14ac:dyDescent="0.2">
      <c r="H2" s="558"/>
    </row>
    <row r="3" spans="1:13" s="277" customFormat="1" ht="15.75" x14ac:dyDescent="0.25">
      <c r="A3" s="3079" t="s">
        <v>609</v>
      </c>
      <c r="B3" s="3079"/>
      <c r="C3" s="3079"/>
      <c r="D3" s="3079"/>
      <c r="E3" s="3079"/>
      <c r="F3" s="3079"/>
      <c r="G3" s="3079"/>
      <c r="H3" s="559"/>
    </row>
    <row r="4" spans="1:13" s="277" customFormat="1" ht="15.75" x14ac:dyDescent="0.25">
      <c r="B4" s="27"/>
      <c r="C4" s="27"/>
      <c r="D4" s="27"/>
      <c r="E4" s="27"/>
      <c r="F4" s="27"/>
      <c r="G4" s="27"/>
      <c r="H4" s="27"/>
    </row>
    <row r="5" spans="1:13" s="1" customFormat="1" ht="15.75" customHeight="1" x14ac:dyDescent="0.2">
      <c r="B5" s="13"/>
      <c r="C5" s="3129" t="s">
        <v>140</v>
      </c>
      <c r="D5" s="3129"/>
      <c r="E5" s="3129"/>
      <c r="F5" s="260"/>
      <c r="G5" s="260"/>
      <c r="H5" s="260"/>
    </row>
    <row r="6" spans="1:13" s="3" customFormat="1" ht="12.75" customHeight="1" thickBot="1" x14ac:dyDescent="0.25">
      <c r="B6" s="2"/>
      <c r="C6" s="2"/>
      <c r="D6" s="2"/>
      <c r="E6" s="5" t="s">
        <v>19</v>
      </c>
      <c r="F6" s="5"/>
      <c r="G6" s="8"/>
    </row>
    <row r="7" spans="1:13" s="7" customFormat="1" ht="12.75" customHeight="1" x14ac:dyDescent="0.2">
      <c r="B7" s="3130"/>
      <c r="C7" s="3135" t="s">
        <v>0</v>
      </c>
      <c r="D7" s="3125" t="s">
        <v>1</v>
      </c>
      <c r="E7" s="3111" t="s">
        <v>141</v>
      </c>
      <c r="F7" s="160"/>
      <c r="G7" s="6"/>
      <c r="H7" s="6"/>
      <c r="I7" s="6"/>
      <c r="J7" s="6"/>
      <c r="K7" s="6"/>
      <c r="L7" s="6"/>
    </row>
    <row r="8" spans="1:13" s="3" customFormat="1" ht="12.75" customHeight="1" thickBot="1" x14ac:dyDescent="0.25">
      <c r="B8" s="3130"/>
      <c r="C8" s="3136"/>
      <c r="D8" s="3126"/>
      <c r="E8" s="3112"/>
      <c r="F8" s="160"/>
      <c r="G8" s="279"/>
    </row>
    <row r="9" spans="1:13" s="3" customFormat="1" ht="12.75" customHeight="1" thickBot="1" x14ac:dyDescent="0.25">
      <c r="B9" s="28"/>
      <c r="C9" s="24" t="s">
        <v>2</v>
      </c>
      <c r="D9" s="18" t="s">
        <v>11</v>
      </c>
      <c r="E9" s="20">
        <f>SUM(E10:E13)</f>
        <v>86040</v>
      </c>
      <c r="F9" s="26"/>
      <c r="G9" s="279"/>
    </row>
    <row r="10" spans="1:13" s="11" customFormat="1" ht="12.75" customHeight="1" x14ac:dyDescent="0.2">
      <c r="B10" s="280"/>
      <c r="C10" s="792" t="s">
        <v>4</v>
      </c>
      <c r="D10" s="793" t="s">
        <v>9</v>
      </c>
      <c r="E10" s="283">
        <f>F19</f>
        <v>11540</v>
      </c>
      <c r="F10" s="284"/>
      <c r="G10" s="285"/>
      <c r="H10" s="794"/>
      <c r="I10" s="2200"/>
      <c r="J10" s="2200"/>
      <c r="K10" s="2200"/>
      <c r="L10" s="2200"/>
      <c r="M10" s="2200"/>
    </row>
    <row r="11" spans="1:13" s="11" customFormat="1" ht="12.75" customHeight="1" x14ac:dyDescent="0.2">
      <c r="B11" s="280"/>
      <c r="C11" s="795" t="s">
        <v>610</v>
      </c>
      <c r="D11" s="796" t="s">
        <v>611</v>
      </c>
      <c r="E11" s="288">
        <f>F32</f>
        <v>60500</v>
      </c>
      <c r="F11" s="289"/>
      <c r="G11" s="797"/>
      <c r="H11" s="794"/>
      <c r="I11" s="2200"/>
      <c r="J11" s="2200"/>
      <c r="K11" s="2200"/>
      <c r="L11" s="2200"/>
      <c r="M11" s="2200"/>
    </row>
    <row r="12" spans="1:13" s="11" customFormat="1" ht="12.75" customHeight="1" x14ac:dyDescent="0.2">
      <c r="B12" s="280"/>
      <c r="C12" s="795" t="s">
        <v>7</v>
      </c>
      <c r="D12" s="796" t="s">
        <v>13</v>
      </c>
      <c r="E12" s="288">
        <f>F42</f>
        <v>0</v>
      </c>
      <c r="F12" s="289"/>
      <c r="H12" s="794"/>
      <c r="I12" s="2200"/>
      <c r="J12" s="2200"/>
      <c r="K12" s="2200"/>
      <c r="L12" s="2200"/>
      <c r="M12" s="2200"/>
    </row>
    <row r="13" spans="1:13" s="11" customFormat="1" ht="12.75" customHeight="1" thickBot="1" x14ac:dyDescent="0.25">
      <c r="B13" s="280"/>
      <c r="C13" s="798" t="s">
        <v>612</v>
      </c>
      <c r="D13" s="799" t="s">
        <v>613</v>
      </c>
      <c r="E13" s="292">
        <f>F49</f>
        <v>14000</v>
      </c>
      <c r="F13" s="289"/>
      <c r="H13" s="794"/>
      <c r="I13" s="2203"/>
      <c r="J13" s="2203"/>
      <c r="K13" s="2200"/>
      <c r="L13" s="2200"/>
      <c r="M13" s="2200"/>
    </row>
    <row r="14" spans="1:13" s="277" customFormat="1" ht="12.75" customHeight="1" x14ac:dyDescent="0.25">
      <c r="B14" s="293"/>
      <c r="C14" s="294"/>
      <c r="D14" s="294"/>
      <c r="E14" s="294"/>
      <c r="F14" s="801"/>
      <c r="G14" s="801"/>
      <c r="H14" s="802"/>
      <c r="I14" s="2203"/>
      <c r="J14" s="2203"/>
      <c r="K14" s="2201"/>
      <c r="L14" s="2201"/>
      <c r="M14" s="2201"/>
    </row>
    <row r="15" spans="1:13" ht="12.75" customHeight="1" x14ac:dyDescent="0.2">
      <c r="I15" s="1427"/>
      <c r="J15" s="1427"/>
      <c r="K15" s="1427"/>
      <c r="L15" s="1427"/>
      <c r="M15" s="1427"/>
    </row>
    <row r="16" spans="1:13" s="1" customFormat="1" ht="18.75" customHeight="1" x14ac:dyDescent="0.2">
      <c r="B16" s="35" t="s">
        <v>614</v>
      </c>
      <c r="C16" s="13"/>
      <c r="D16" s="13"/>
      <c r="E16" s="13"/>
      <c r="F16" s="13"/>
      <c r="G16" s="260"/>
      <c r="H16" s="742"/>
      <c r="I16" s="2202"/>
      <c r="J16" s="2202"/>
      <c r="K16" s="2202"/>
      <c r="L16" s="2202"/>
      <c r="M16" s="2202"/>
    </row>
    <row r="17" spans="1:13" s="3" customFormat="1" ht="12" thickBot="1" x14ac:dyDescent="0.25">
      <c r="B17" s="2"/>
      <c r="C17" s="2"/>
      <c r="D17" s="2"/>
      <c r="E17" s="12"/>
      <c r="F17" s="12"/>
      <c r="G17" s="90" t="s">
        <v>19</v>
      </c>
      <c r="H17" s="278"/>
      <c r="I17" s="108"/>
      <c r="J17" s="108"/>
      <c r="K17" s="108"/>
      <c r="L17" s="108"/>
      <c r="M17" s="108"/>
    </row>
    <row r="18" spans="1:13" s="7" customFormat="1" ht="36" customHeight="1" thickBot="1" x14ac:dyDescent="0.25">
      <c r="A18" s="265" t="s">
        <v>142</v>
      </c>
      <c r="B18" s="803" t="s">
        <v>20</v>
      </c>
      <c r="C18" s="268" t="s">
        <v>615</v>
      </c>
      <c r="D18" s="269" t="s">
        <v>33</v>
      </c>
      <c r="E18" s="2171" t="s">
        <v>143</v>
      </c>
      <c r="F18" s="264" t="s">
        <v>144</v>
      </c>
      <c r="G18" s="273" t="s">
        <v>38</v>
      </c>
      <c r="H18" s="6"/>
      <c r="I18" s="6"/>
      <c r="J18" s="6"/>
      <c r="K18" s="6"/>
      <c r="L18" s="6"/>
      <c r="M18" s="6"/>
    </row>
    <row r="19" spans="1:13" s="3" customFormat="1" ht="15" customHeight="1" thickBot="1" x14ac:dyDescent="0.25">
      <c r="A19" s="20">
        <f>A20</f>
        <v>11540</v>
      </c>
      <c r="B19" s="25" t="s">
        <v>25</v>
      </c>
      <c r="C19" s="19" t="s">
        <v>23</v>
      </c>
      <c r="D19" s="18" t="s">
        <v>27</v>
      </c>
      <c r="E19" s="20">
        <f>E20</f>
        <v>11540</v>
      </c>
      <c r="F19" s="20">
        <v>11540</v>
      </c>
      <c r="G19" s="804" t="s">
        <v>21</v>
      </c>
    </row>
    <row r="20" spans="1:13" s="11" customFormat="1" ht="12.75" customHeight="1" x14ac:dyDescent="0.2">
      <c r="A20" s="805">
        <f>SUM(A21:A26)</f>
        <v>11540</v>
      </c>
      <c r="B20" s="806" t="s">
        <v>26</v>
      </c>
      <c r="C20" s="807" t="s">
        <v>21</v>
      </c>
      <c r="D20" s="808" t="s">
        <v>616</v>
      </c>
      <c r="E20" s="2493">
        <f>SUM(E21:E26)</f>
        <v>11540</v>
      </c>
      <c r="F20" s="809">
        <f>SUM(F21:F26)</f>
        <v>11540</v>
      </c>
      <c r="G20" s="301"/>
    </row>
    <row r="21" spans="1:13" s="816" customFormat="1" ht="12.75" customHeight="1" x14ac:dyDescent="0.2">
      <c r="A21" s="810">
        <v>100</v>
      </c>
      <c r="B21" s="811" t="s">
        <v>36</v>
      </c>
      <c r="C21" s="812" t="s">
        <v>617</v>
      </c>
      <c r="D21" s="813" t="s">
        <v>618</v>
      </c>
      <c r="E21" s="2495">
        <v>100</v>
      </c>
      <c r="F21" s="814">
        <v>100</v>
      </c>
      <c r="G21" s="815"/>
    </row>
    <row r="22" spans="1:13" s="816" customFormat="1" ht="12.75" customHeight="1" x14ac:dyDescent="0.2">
      <c r="A22" s="817">
        <v>590</v>
      </c>
      <c r="B22" s="811" t="s">
        <v>36</v>
      </c>
      <c r="C22" s="812" t="s">
        <v>619</v>
      </c>
      <c r="D22" s="813" t="s">
        <v>620</v>
      </c>
      <c r="E22" s="2478">
        <v>590</v>
      </c>
      <c r="F22" s="818">
        <v>590</v>
      </c>
      <c r="G22" s="15"/>
    </row>
    <row r="23" spans="1:13" s="816" customFormat="1" ht="12.75" customHeight="1" x14ac:dyDescent="0.2">
      <c r="A23" s="819">
        <v>300</v>
      </c>
      <c r="B23" s="811" t="s">
        <v>36</v>
      </c>
      <c r="C23" s="812" t="s">
        <v>621</v>
      </c>
      <c r="D23" s="813" t="s">
        <v>622</v>
      </c>
      <c r="E23" s="2496">
        <v>300</v>
      </c>
      <c r="F23" s="820">
        <v>300</v>
      </c>
      <c r="G23" s="15"/>
    </row>
    <row r="24" spans="1:13" s="816" customFormat="1" ht="12.75" customHeight="1" x14ac:dyDescent="0.2">
      <c r="A24" s="821">
        <v>9800</v>
      </c>
      <c r="B24" s="811" t="s">
        <v>36</v>
      </c>
      <c r="C24" s="812" t="s">
        <v>623</v>
      </c>
      <c r="D24" s="813" t="s">
        <v>624</v>
      </c>
      <c r="E24" s="2497">
        <v>9800</v>
      </c>
      <c r="F24" s="822">
        <v>9800</v>
      </c>
      <c r="G24" s="15"/>
    </row>
    <row r="25" spans="1:13" s="816" customFormat="1" ht="12.75" customHeight="1" x14ac:dyDescent="0.2">
      <c r="A25" s="821">
        <v>100</v>
      </c>
      <c r="B25" s="811" t="s">
        <v>36</v>
      </c>
      <c r="C25" s="812" t="s">
        <v>625</v>
      </c>
      <c r="D25" s="813" t="s">
        <v>626</v>
      </c>
      <c r="E25" s="2497">
        <v>100</v>
      </c>
      <c r="F25" s="822">
        <v>100</v>
      </c>
      <c r="G25" s="14"/>
    </row>
    <row r="26" spans="1:13" s="816" customFormat="1" ht="12.75" customHeight="1" thickBot="1" x14ac:dyDescent="0.25">
      <c r="A26" s="823">
        <v>650</v>
      </c>
      <c r="B26" s="824" t="s">
        <v>36</v>
      </c>
      <c r="C26" s="825" t="s">
        <v>627</v>
      </c>
      <c r="D26" s="826" t="s">
        <v>628</v>
      </c>
      <c r="E26" s="2498">
        <v>650</v>
      </c>
      <c r="F26" s="827">
        <v>650</v>
      </c>
      <c r="G26" s="37"/>
    </row>
    <row r="27" spans="1:13" s="816" customFormat="1" ht="12.75" x14ac:dyDescent="0.2">
      <c r="B27" s="828"/>
      <c r="C27" s="829"/>
      <c r="D27" s="830"/>
      <c r="E27" s="831"/>
      <c r="F27" s="831"/>
      <c r="G27" s="831"/>
      <c r="H27" s="832"/>
    </row>
    <row r="28" spans="1:13" ht="12.75" customHeight="1" x14ac:dyDescent="0.2">
      <c r="B28" s="1"/>
      <c r="C28" s="833"/>
      <c r="D28" s="833"/>
      <c r="E28" s="833"/>
      <c r="F28" s="833"/>
      <c r="G28" s="833"/>
    </row>
    <row r="29" spans="1:13" ht="18.75" customHeight="1" x14ac:dyDescent="0.2">
      <c r="B29" s="35" t="s">
        <v>629</v>
      </c>
      <c r="C29" s="13"/>
      <c r="D29" s="13"/>
      <c r="E29" s="13"/>
      <c r="F29" s="13"/>
      <c r="G29" s="260"/>
    </row>
    <row r="30" spans="1:13" ht="12.75" customHeight="1" thickBot="1" x14ac:dyDescent="0.25">
      <c r="B30" s="2"/>
      <c r="C30" s="2"/>
      <c r="D30" s="2"/>
      <c r="E30" s="5"/>
      <c r="F30" s="5"/>
      <c r="G30" s="5" t="s">
        <v>19</v>
      </c>
    </row>
    <row r="31" spans="1:13" ht="18.75" thickBot="1" x14ac:dyDescent="0.25">
      <c r="A31" s="265" t="s">
        <v>142</v>
      </c>
      <c r="B31" s="261" t="s">
        <v>24</v>
      </c>
      <c r="C31" s="271" t="s">
        <v>630</v>
      </c>
      <c r="D31" s="269" t="s">
        <v>631</v>
      </c>
      <c r="E31" s="2171" t="s">
        <v>143</v>
      </c>
      <c r="F31" s="2187" t="s">
        <v>144</v>
      </c>
      <c r="G31" s="273" t="s">
        <v>38</v>
      </c>
      <c r="H31" s="9"/>
    </row>
    <row r="32" spans="1:13" s="38" customFormat="1" ht="15" customHeight="1" thickBot="1" x14ac:dyDescent="0.25">
      <c r="A32" s="834">
        <f>SUM(A33:A36)</f>
        <v>58150</v>
      </c>
      <c r="B32" s="835" t="s">
        <v>22</v>
      </c>
      <c r="C32" s="836" t="s">
        <v>23</v>
      </c>
      <c r="D32" s="837" t="s">
        <v>632</v>
      </c>
      <c r="E32" s="834">
        <f>E33+E34</f>
        <v>60500</v>
      </c>
      <c r="F32" s="834">
        <f>SUM(F33:F36)</f>
        <v>60500</v>
      </c>
      <c r="G32" s="804" t="s">
        <v>21</v>
      </c>
    </row>
    <row r="33" spans="1:9" ht="12.75" customHeight="1" x14ac:dyDescent="0.2">
      <c r="A33" s="838">
        <v>29600</v>
      </c>
      <c r="B33" s="839" t="s">
        <v>25</v>
      </c>
      <c r="C33" s="840" t="s">
        <v>633</v>
      </c>
      <c r="D33" s="841" t="s">
        <v>634</v>
      </c>
      <c r="E33" s="2499">
        <v>32000</v>
      </c>
      <c r="F33" s="842">
        <v>32000</v>
      </c>
      <c r="G33" s="843"/>
      <c r="H33" s="9"/>
    </row>
    <row r="34" spans="1:9" ht="12.75" customHeight="1" x14ac:dyDescent="0.2">
      <c r="A34" s="844">
        <v>28550</v>
      </c>
      <c r="B34" s="845" t="s">
        <v>25</v>
      </c>
      <c r="C34" s="846" t="s">
        <v>635</v>
      </c>
      <c r="D34" s="847" t="s">
        <v>636</v>
      </c>
      <c r="E34" s="2500">
        <v>28500</v>
      </c>
      <c r="F34" s="848">
        <v>28500</v>
      </c>
      <c r="G34" s="80"/>
      <c r="H34" s="9"/>
    </row>
    <row r="35" spans="1:9" ht="22.5" x14ac:dyDescent="0.2">
      <c r="A35" s="844">
        <v>0</v>
      </c>
      <c r="B35" s="845" t="s">
        <v>25</v>
      </c>
      <c r="C35" s="846" t="s">
        <v>637</v>
      </c>
      <c r="D35" s="847" t="s">
        <v>638</v>
      </c>
      <c r="E35" s="2500">
        <v>0</v>
      </c>
      <c r="F35" s="848">
        <v>0</v>
      </c>
      <c r="G35" s="849"/>
      <c r="H35" s="9"/>
    </row>
    <row r="36" spans="1:9" ht="12.75" customHeight="1" thickBot="1" x14ac:dyDescent="0.25">
      <c r="A36" s="850">
        <v>0</v>
      </c>
      <c r="B36" s="851" t="s">
        <v>25</v>
      </c>
      <c r="C36" s="852" t="s">
        <v>639</v>
      </c>
      <c r="D36" s="853" t="s">
        <v>640</v>
      </c>
      <c r="E36" s="2501">
        <v>0</v>
      </c>
      <c r="F36" s="854">
        <v>0</v>
      </c>
      <c r="G36" s="855"/>
      <c r="H36" s="9"/>
    </row>
    <row r="37" spans="1:9" ht="12.75" customHeight="1" x14ac:dyDescent="0.25">
      <c r="B37" s="856"/>
      <c r="C37" s="856"/>
      <c r="D37" s="856"/>
      <c r="E37" s="856"/>
      <c r="F37" s="856"/>
      <c r="G37" s="856"/>
    </row>
    <row r="38" spans="1:9" ht="12.75" customHeight="1" x14ac:dyDescent="0.25">
      <c r="B38" s="856"/>
      <c r="C38" s="856"/>
      <c r="D38" s="856"/>
      <c r="E38" s="856"/>
      <c r="F38" s="856"/>
      <c r="G38" s="856"/>
    </row>
    <row r="39" spans="1:9" ht="18.75" customHeight="1" x14ac:dyDescent="0.2">
      <c r="B39" s="35" t="s">
        <v>641</v>
      </c>
      <c r="C39" s="35"/>
      <c r="D39" s="35"/>
      <c r="E39" s="35"/>
      <c r="F39" s="35"/>
      <c r="G39" s="35"/>
      <c r="H39" s="35"/>
      <c r="I39" s="35"/>
    </row>
    <row r="40" spans="1:9" ht="12" thickBot="1" x14ac:dyDescent="0.25">
      <c r="B40" s="2"/>
      <c r="C40" s="2"/>
      <c r="D40" s="2"/>
      <c r="E40" s="5"/>
      <c r="F40" s="5"/>
      <c r="G40" s="5" t="s">
        <v>19</v>
      </c>
      <c r="H40" s="857"/>
    </row>
    <row r="41" spans="1:9" ht="18.75" thickBot="1" x14ac:dyDescent="0.25">
      <c r="A41" s="2188" t="s">
        <v>142</v>
      </c>
      <c r="B41" s="858" t="s">
        <v>24</v>
      </c>
      <c r="C41" s="859" t="s">
        <v>642</v>
      </c>
      <c r="D41" s="263" t="s">
        <v>18</v>
      </c>
      <c r="E41" s="2171" t="s">
        <v>143</v>
      </c>
      <c r="F41" s="2187" t="s">
        <v>144</v>
      </c>
      <c r="G41" s="2189" t="s">
        <v>38</v>
      </c>
      <c r="H41" s="9"/>
    </row>
    <row r="42" spans="1:9" ht="15" customHeight="1" thickBot="1" x14ac:dyDescent="0.25">
      <c r="A42" s="20">
        <v>0</v>
      </c>
      <c r="B42" s="25" t="s">
        <v>25</v>
      </c>
      <c r="C42" s="23" t="s">
        <v>23</v>
      </c>
      <c r="D42" s="18" t="s">
        <v>27</v>
      </c>
      <c r="E42" s="20">
        <v>0</v>
      </c>
      <c r="F42" s="20">
        <f>F43</f>
        <v>0</v>
      </c>
      <c r="G42" s="374" t="s">
        <v>21</v>
      </c>
      <c r="H42" s="9"/>
    </row>
    <row r="43" spans="1:9" ht="12" thickBot="1" x14ac:dyDescent="0.25">
      <c r="A43" s="860">
        <v>6719.6880000000001</v>
      </c>
      <c r="B43" s="861" t="s">
        <v>25</v>
      </c>
      <c r="C43" s="862"/>
      <c r="D43" s="863" t="s">
        <v>643</v>
      </c>
      <c r="E43" s="2502">
        <v>0</v>
      </c>
      <c r="F43" s="864">
        <v>0</v>
      </c>
      <c r="G43" s="865"/>
      <c r="H43" s="9"/>
    </row>
    <row r="44" spans="1:9" ht="12.75" customHeight="1" x14ac:dyDescent="0.2">
      <c r="B44" s="9"/>
      <c r="C44" s="866"/>
    </row>
    <row r="45" spans="1:9" ht="12.75" customHeight="1" x14ac:dyDescent="0.2">
      <c r="B45" s="9"/>
      <c r="C45" s="866"/>
    </row>
    <row r="46" spans="1:9" ht="18.75" customHeight="1" x14ac:dyDescent="0.25">
      <c r="B46" s="867" t="s">
        <v>644</v>
      </c>
      <c r="C46" s="867"/>
      <c r="D46" s="867"/>
      <c r="E46" s="867"/>
      <c r="F46" s="867"/>
      <c r="G46" s="868"/>
      <c r="I46" s="605"/>
    </row>
    <row r="47" spans="1:9" ht="12.75" customHeight="1" thickBot="1" x14ac:dyDescent="0.3">
      <c r="B47" s="294"/>
      <c r="C47" s="294"/>
      <c r="D47" s="294"/>
      <c r="E47" s="755"/>
      <c r="F47" s="755"/>
      <c r="G47" s="755" t="s">
        <v>19</v>
      </c>
    </row>
    <row r="48" spans="1:9" ht="18.75" thickBot="1" x14ac:dyDescent="0.25">
      <c r="A48" s="2188" t="s">
        <v>142</v>
      </c>
      <c r="B48" s="267" t="s">
        <v>20</v>
      </c>
      <c r="C48" s="268">
        <v>924</v>
      </c>
      <c r="D48" s="269" t="s">
        <v>645</v>
      </c>
      <c r="E48" s="2171" t="s">
        <v>143</v>
      </c>
      <c r="F48" s="2187" t="s">
        <v>144</v>
      </c>
      <c r="G48" s="2189" t="s">
        <v>38</v>
      </c>
      <c r="H48" s="9"/>
      <c r="I48" s="605"/>
    </row>
    <row r="49" spans="1:9" ht="15" customHeight="1" thickBot="1" x14ac:dyDescent="0.25">
      <c r="A49" s="869">
        <f>A50</f>
        <v>15500</v>
      </c>
      <c r="B49" s="870" t="s">
        <v>22</v>
      </c>
      <c r="C49" s="836" t="s">
        <v>23</v>
      </c>
      <c r="D49" s="837" t="s">
        <v>632</v>
      </c>
      <c r="E49" s="869">
        <f>E50</f>
        <v>14000</v>
      </c>
      <c r="F49" s="869">
        <f>SUM(F50:F50)</f>
        <v>14000</v>
      </c>
      <c r="G49" s="804" t="s">
        <v>21</v>
      </c>
      <c r="H49" s="9"/>
    </row>
    <row r="50" spans="1:9" ht="12.75" customHeight="1" thickBot="1" x14ac:dyDescent="0.25">
      <c r="A50" s="871">
        <v>15500</v>
      </c>
      <c r="B50" s="872" t="s">
        <v>25</v>
      </c>
      <c r="C50" s="873" t="s">
        <v>21</v>
      </c>
      <c r="D50" s="874" t="s">
        <v>646</v>
      </c>
      <c r="E50" s="2503">
        <v>14000</v>
      </c>
      <c r="F50" s="875">
        <v>14000</v>
      </c>
      <c r="G50" s="876"/>
      <c r="H50" s="9"/>
      <c r="I50" s="605"/>
    </row>
    <row r="51" spans="1:9" ht="7.5" customHeight="1" x14ac:dyDescent="0.2">
      <c r="B51" s="877"/>
      <c r="C51" s="877"/>
      <c r="D51" s="878"/>
      <c r="E51" s="88"/>
      <c r="F51" s="88"/>
      <c r="G51" s="88"/>
      <c r="H51" s="879"/>
    </row>
    <row r="52" spans="1:9" ht="12.75" x14ac:dyDescent="0.2">
      <c r="A52" s="3141" t="s">
        <v>647</v>
      </c>
      <c r="B52" s="3141"/>
      <c r="C52" s="3141"/>
      <c r="D52" s="3141"/>
      <c r="E52" s="3141"/>
      <c r="F52" s="3141"/>
      <c r="G52" s="3141"/>
      <c r="H52" s="880"/>
    </row>
    <row r="53" spans="1:9" ht="12.75" customHeight="1" thickBot="1" x14ac:dyDescent="0.25">
      <c r="B53" s="881"/>
      <c r="C53" s="881"/>
      <c r="D53" s="881"/>
      <c r="E53" s="755"/>
      <c r="F53" s="755"/>
      <c r="G53" s="755" t="s">
        <v>19</v>
      </c>
    </row>
    <row r="54" spans="1:9" ht="34.5" thickBot="1" x14ac:dyDescent="0.25">
      <c r="A54" s="882">
        <f>A55+A56</f>
        <v>96875</v>
      </c>
      <c r="B54" s="883" t="s">
        <v>21</v>
      </c>
      <c r="C54" s="884" t="s">
        <v>21</v>
      </c>
      <c r="D54" s="885" t="s">
        <v>648</v>
      </c>
      <c r="E54" s="2504">
        <f>E55+E56</f>
        <v>96875</v>
      </c>
      <c r="F54" s="886">
        <f>F55+F56</f>
        <v>96875</v>
      </c>
      <c r="G54" s="887" t="s">
        <v>38</v>
      </c>
      <c r="H54" s="9"/>
    </row>
    <row r="55" spans="1:9" ht="21.75" thickBot="1" x14ac:dyDescent="0.25">
      <c r="A55" s="888">
        <v>46875</v>
      </c>
      <c r="B55" s="889" t="s">
        <v>21</v>
      </c>
      <c r="C55" s="890" t="s">
        <v>21</v>
      </c>
      <c r="D55" s="891" t="s">
        <v>649</v>
      </c>
      <c r="E55" s="2505">
        <v>46875</v>
      </c>
      <c r="F55" s="892">
        <v>46875</v>
      </c>
      <c r="G55" s="893"/>
      <c r="H55" s="9"/>
    </row>
    <row r="56" spans="1:9" ht="21.75" thickBot="1" x14ac:dyDescent="0.25">
      <c r="A56" s="888">
        <v>50000</v>
      </c>
      <c r="B56" s="889" t="s">
        <v>21</v>
      </c>
      <c r="C56" s="890" t="s">
        <v>21</v>
      </c>
      <c r="D56" s="891" t="s">
        <v>650</v>
      </c>
      <c r="E56" s="2505">
        <v>50000</v>
      </c>
      <c r="F56" s="892">
        <v>50000</v>
      </c>
      <c r="G56" s="894"/>
      <c r="H56" s="9"/>
    </row>
    <row r="57" spans="1:9" ht="12" customHeight="1" x14ac:dyDescent="0.2">
      <c r="B57" s="895"/>
      <c r="C57" s="895"/>
      <c r="D57" s="896"/>
      <c r="E57" s="897"/>
      <c r="F57" s="897"/>
      <c r="G57" s="897"/>
      <c r="I57" s="605"/>
    </row>
    <row r="58" spans="1:9" ht="12.75" customHeight="1" x14ac:dyDescent="0.2">
      <c r="B58" s="898" t="s">
        <v>651</v>
      </c>
      <c r="C58" s="898"/>
      <c r="D58" s="898"/>
      <c r="E58" s="898"/>
      <c r="F58" s="898"/>
      <c r="G58" s="898"/>
      <c r="H58" s="898"/>
      <c r="I58" s="605"/>
    </row>
    <row r="59" spans="1:9" ht="7.5" customHeight="1" x14ac:dyDescent="0.2">
      <c r="B59" s="877"/>
      <c r="C59" s="877"/>
      <c r="D59" s="878"/>
      <c r="E59" s="88"/>
      <c r="F59" s="88"/>
      <c r="G59" s="88"/>
    </row>
    <row r="60" spans="1:9" ht="18.75" customHeight="1" x14ac:dyDescent="0.25">
      <c r="B60" s="867" t="s">
        <v>652</v>
      </c>
      <c r="C60" s="867"/>
      <c r="D60" s="867"/>
      <c r="E60" s="867"/>
      <c r="F60" s="867"/>
      <c r="G60" s="868"/>
    </row>
    <row r="61" spans="1:9" ht="12.75" customHeight="1" thickBot="1" x14ac:dyDescent="0.25">
      <c r="B61" s="2"/>
      <c r="C61" s="4"/>
      <c r="D61" s="2"/>
      <c r="E61" s="5"/>
      <c r="F61" s="5"/>
      <c r="G61" s="5" t="s">
        <v>19</v>
      </c>
    </row>
    <row r="62" spans="1:9" ht="18.75" thickBot="1" x14ac:dyDescent="0.25">
      <c r="A62" s="2188" t="s">
        <v>142</v>
      </c>
      <c r="B62" s="261" t="s">
        <v>24</v>
      </c>
      <c r="C62" s="266" t="s">
        <v>653</v>
      </c>
      <c r="D62" s="269" t="s">
        <v>645</v>
      </c>
      <c r="E62" s="2171" t="s">
        <v>143</v>
      </c>
      <c r="F62" s="2187" t="s">
        <v>144</v>
      </c>
      <c r="G62" s="273" t="s">
        <v>38</v>
      </c>
      <c r="H62" s="9"/>
    </row>
    <row r="63" spans="1:9" ht="15" customHeight="1" thickBot="1" x14ac:dyDescent="0.25">
      <c r="A63" s="899">
        <f>A64+A66</f>
        <v>15500</v>
      </c>
      <c r="B63" s="900" t="s">
        <v>25</v>
      </c>
      <c r="C63" s="901" t="s">
        <v>23</v>
      </c>
      <c r="D63" s="902" t="s">
        <v>27</v>
      </c>
      <c r="E63" s="899">
        <f>E64+E66</f>
        <v>14000</v>
      </c>
      <c r="F63" s="899">
        <f>F64+F66</f>
        <v>14000</v>
      </c>
      <c r="G63" s="804" t="s">
        <v>21</v>
      </c>
      <c r="H63" s="9"/>
    </row>
    <row r="64" spans="1:9" ht="12.75" customHeight="1" x14ac:dyDescent="0.2">
      <c r="A64" s="903">
        <v>10000</v>
      </c>
      <c r="B64" s="904" t="s">
        <v>25</v>
      </c>
      <c r="C64" s="905" t="s">
        <v>654</v>
      </c>
      <c r="D64" s="906" t="s">
        <v>655</v>
      </c>
      <c r="E64" s="2446">
        <f>E65</f>
        <v>10000</v>
      </c>
      <c r="F64" s="907">
        <f>F65</f>
        <v>10000</v>
      </c>
      <c r="G64" s="908"/>
      <c r="H64" s="9"/>
    </row>
    <row r="65" spans="1:8" ht="12.75" customHeight="1" x14ac:dyDescent="0.2">
      <c r="A65" s="909">
        <v>10000</v>
      </c>
      <c r="B65" s="910" t="s">
        <v>25</v>
      </c>
      <c r="C65" s="846" t="s">
        <v>654</v>
      </c>
      <c r="D65" s="911" t="s">
        <v>656</v>
      </c>
      <c r="E65" s="2506">
        <v>10000</v>
      </c>
      <c r="F65" s="912">
        <v>10000</v>
      </c>
      <c r="G65" s="913"/>
      <c r="H65" s="9"/>
    </row>
    <row r="66" spans="1:8" ht="12.75" customHeight="1" x14ac:dyDescent="0.2">
      <c r="A66" s="914">
        <f>A67</f>
        <v>5500</v>
      </c>
      <c r="B66" s="915" t="s">
        <v>25</v>
      </c>
      <c r="C66" s="916" t="s">
        <v>657</v>
      </c>
      <c r="D66" s="917" t="s">
        <v>658</v>
      </c>
      <c r="E66" s="2507">
        <f>E67</f>
        <v>4000</v>
      </c>
      <c r="F66" s="918">
        <f>F67</f>
        <v>4000</v>
      </c>
      <c r="G66" s="919"/>
      <c r="H66" s="9"/>
    </row>
    <row r="67" spans="1:8" ht="12.75" customHeight="1" thickBot="1" x14ac:dyDescent="0.25">
      <c r="A67" s="920">
        <v>5500</v>
      </c>
      <c r="B67" s="921" t="s">
        <v>25</v>
      </c>
      <c r="C67" s="922" t="s">
        <v>657</v>
      </c>
      <c r="D67" s="923" t="s">
        <v>656</v>
      </c>
      <c r="E67" s="2508">
        <v>4000</v>
      </c>
      <c r="F67" s="924">
        <v>4000</v>
      </c>
      <c r="G67" s="925"/>
      <c r="H67" s="9"/>
    </row>
    <row r="68" spans="1:8" ht="12.75" customHeight="1" x14ac:dyDescent="0.2">
      <c r="B68" s="433"/>
      <c r="C68" s="926"/>
      <c r="D68" s="927"/>
      <c r="E68" s="88"/>
      <c r="F68" s="88"/>
      <c r="G68" s="88"/>
    </row>
    <row r="69" spans="1:8" ht="12.75" customHeight="1" x14ac:dyDescent="0.2">
      <c r="B69" s="433"/>
      <c r="C69" s="926"/>
      <c r="D69" s="927"/>
      <c r="E69" s="88"/>
      <c r="F69" s="88"/>
      <c r="G69" s="88"/>
    </row>
    <row r="70" spans="1:8" ht="15" customHeight="1" x14ac:dyDescent="0.2">
      <c r="A70" s="3141" t="s">
        <v>659</v>
      </c>
      <c r="B70" s="3141"/>
      <c r="C70" s="3141"/>
      <c r="D70" s="3141"/>
      <c r="E70" s="3141"/>
      <c r="F70" s="3141"/>
      <c r="G70" s="3141"/>
      <c r="H70" s="928"/>
    </row>
    <row r="71" spans="1:8" ht="12.75" customHeight="1" thickBot="1" x14ac:dyDescent="0.25">
      <c r="B71" s="877"/>
      <c r="C71" s="877"/>
      <c r="D71" s="878"/>
      <c r="E71" s="5"/>
      <c r="F71" s="5"/>
      <c r="G71" s="5" t="s">
        <v>19</v>
      </c>
    </row>
    <row r="72" spans="1:8" x14ac:dyDescent="0.2">
      <c r="A72" s="929">
        <f>SUM(A73:A73)</f>
        <v>46875</v>
      </c>
      <c r="B72" s="930" t="s">
        <v>25</v>
      </c>
      <c r="C72" s="931" t="s">
        <v>660</v>
      </c>
      <c r="D72" s="932" t="s">
        <v>661</v>
      </c>
      <c r="E72" s="2509">
        <f>SUM(E73:E73)</f>
        <v>46875</v>
      </c>
      <c r="F72" s="933">
        <f>SUM(F73:F73)</f>
        <v>46875</v>
      </c>
      <c r="G72" s="3099" t="s">
        <v>38</v>
      </c>
      <c r="H72" s="9"/>
    </row>
    <row r="73" spans="1:8" ht="12" thickBot="1" x14ac:dyDescent="0.25">
      <c r="A73" s="934">
        <v>46875</v>
      </c>
      <c r="B73" s="935" t="s">
        <v>25</v>
      </c>
      <c r="C73" s="936" t="s">
        <v>662</v>
      </c>
      <c r="D73" s="937" t="s">
        <v>663</v>
      </c>
      <c r="E73" s="2510">
        <v>46875</v>
      </c>
      <c r="F73" s="938">
        <v>46875</v>
      </c>
      <c r="G73" s="3100"/>
      <c r="H73" s="9"/>
    </row>
    <row r="74" spans="1:8" ht="21" x14ac:dyDescent="0.2">
      <c r="A74" s="929">
        <f>SUM(A75:A75)</f>
        <v>50000</v>
      </c>
      <c r="B74" s="930" t="s">
        <v>25</v>
      </c>
      <c r="C74" s="931" t="s">
        <v>660</v>
      </c>
      <c r="D74" s="932" t="s">
        <v>664</v>
      </c>
      <c r="E74" s="2509">
        <f>SUM(E75:E75)</f>
        <v>50000</v>
      </c>
      <c r="F74" s="933">
        <f>SUM(F75:F75)</f>
        <v>50000</v>
      </c>
      <c r="G74" s="939"/>
      <c r="H74" s="9"/>
    </row>
    <row r="75" spans="1:8" ht="12.75" customHeight="1" thickBot="1" x14ac:dyDescent="0.25">
      <c r="A75" s="934">
        <v>50000</v>
      </c>
      <c r="B75" s="935" t="s">
        <v>25</v>
      </c>
      <c r="C75" s="936" t="s">
        <v>662</v>
      </c>
      <c r="D75" s="937" t="s">
        <v>663</v>
      </c>
      <c r="E75" s="2510">
        <v>50000</v>
      </c>
      <c r="F75" s="938">
        <v>50000</v>
      </c>
      <c r="G75" s="940"/>
      <c r="H75" s="9"/>
    </row>
    <row r="76" spans="1:8" ht="12.75" customHeight="1" x14ac:dyDescent="0.2"/>
    <row r="77" spans="1:8" ht="12.75" customHeight="1" x14ac:dyDescent="0.2"/>
  </sheetData>
  <mergeCells count="10">
    <mergeCell ref="A52:G52"/>
    <mergeCell ref="A70:G70"/>
    <mergeCell ref="G72:G73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rowBreaks count="1" manualBreakCount="1">
    <brk id="58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228"/>
  <sheetViews>
    <sheetView zoomScaleNormal="100" zoomScaleSheetLayoutView="75" workbookViewId="0">
      <selection activeCell="A4" sqref="A4"/>
    </sheetView>
  </sheetViews>
  <sheetFormatPr defaultColWidth="9.140625" defaultRowHeight="11.25" x14ac:dyDescent="0.2"/>
  <cols>
    <col min="1" max="1" width="8.7109375" style="9" customWidth="1"/>
    <col min="2" max="2" width="3.7109375" style="10" customWidth="1"/>
    <col min="3" max="3" width="11" style="9" customWidth="1"/>
    <col min="4" max="4" width="46.85546875" style="9" customWidth="1"/>
    <col min="5" max="5" width="11" style="38" customWidth="1"/>
    <col min="6" max="6" width="10.42578125" style="38" customWidth="1"/>
    <col min="7" max="7" width="11.5703125" style="38" customWidth="1"/>
    <col min="8" max="8" width="10.140625" style="10" customWidth="1"/>
    <col min="9" max="9" width="11" style="9" customWidth="1"/>
    <col min="10" max="10" width="9.140625" style="9"/>
    <col min="11" max="11" width="24.5703125" style="9" customWidth="1"/>
    <col min="12" max="12" width="9.140625" style="405"/>
    <col min="13" max="13" width="11.7109375" style="405" customWidth="1"/>
    <col min="14" max="14" width="7.140625" style="405" customWidth="1"/>
    <col min="15" max="17" width="9.140625" style="405"/>
    <col min="18" max="16384" width="9.140625" style="9"/>
  </cols>
  <sheetData>
    <row r="1" spans="1:17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3028"/>
      <c r="I1" s="1199"/>
    </row>
    <row r="2" spans="1:17" ht="12.75" customHeight="1" x14ac:dyDescent="0.2">
      <c r="F2" s="89"/>
      <c r="G2" s="89"/>
      <c r="H2" s="558"/>
      <c r="I2" s="276"/>
    </row>
    <row r="3" spans="1:17" s="277" customFormat="1" ht="15.75" customHeight="1" x14ac:dyDescent="0.25">
      <c r="A3" s="3079" t="s">
        <v>958</v>
      </c>
      <c r="B3" s="3079"/>
      <c r="C3" s="3079"/>
      <c r="D3" s="3079"/>
      <c r="E3" s="3079"/>
      <c r="F3" s="3079"/>
      <c r="G3" s="3079"/>
      <c r="H3" s="1200"/>
      <c r="I3" s="559"/>
      <c r="L3" s="1201"/>
      <c r="M3" s="1201"/>
      <c r="N3" s="1201"/>
      <c r="O3" s="1201"/>
      <c r="P3" s="1201"/>
      <c r="Q3" s="1201"/>
    </row>
    <row r="4" spans="1:17" s="277" customFormat="1" ht="15.75" x14ac:dyDescent="0.25">
      <c r="B4" s="27"/>
      <c r="C4" s="27"/>
      <c r="D4" s="27"/>
      <c r="E4" s="39"/>
      <c r="F4" s="39"/>
      <c r="G4" s="39"/>
      <c r="H4" s="27"/>
      <c r="I4" s="560"/>
      <c r="L4" s="1201"/>
      <c r="M4" s="1201"/>
      <c r="N4" s="1201"/>
      <c r="O4" s="1201"/>
      <c r="P4" s="1201"/>
      <c r="Q4" s="1201"/>
    </row>
    <row r="5" spans="1:17" s="1" customFormat="1" ht="15.75" customHeight="1" x14ac:dyDescent="0.2">
      <c r="B5" s="13"/>
      <c r="C5" s="3129" t="s">
        <v>140</v>
      </c>
      <c r="D5" s="3129"/>
      <c r="E5" s="3129"/>
      <c r="F5" s="260"/>
      <c r="G5" s="260"/>
      <c r="H5" s="260"/>
      <c r="L5" s="1202"/>
      <c r="M5" s="1202"/>
      <c r="N5" s="1202"/>
      <c r="O5" s="1202"/>
      <c r="P5" s="1202"/>
      <c r="Q5" s="1202"/>
    </row>
    <row r="6" spans="1:17" s="3" customFormat="1" ht="12" thickBot="1" x14ac:dyDescent="0.25">
      <c r="B6" s="2"/>
      <c r="C6" s="2"/>
      <c r="D6" s="2"/>
      <c r="E6" s="5" t="s">
        <v>19</v>
      </c>
      <c r="F6" s="90"/>
      <c r="G6" s="8"/>
      <c r="L6" s="1203"/>
      <c r="M6" s="1203"/>
      <c r="N6" s="1203"/>
      <c r="O6" s="1203"/>
      <c r="P6" s="1203"/>
      <c r="Q6" s="1203"/>
    </row>
    <row r="7" spans="1:17" s="7" customFormat="1" ht="12.75" customHeight="1" x14ac:dyDescent="0.2">
      <c r="B7" s="3130"/>
      <c r="C7" s="3123" t="s">
        <v>0</v>
      </c>
      <c r="D7" s="3117" t="s">
        <v>1</v>
      </c>
      <c r="E7" s="3111" t="s">
        <v>141</v>
      </c>
      <c r="F7" s="1204"/>
      <c r="G7" s="6"/>
      <c r="H7" s="6"/>
      <c r="I7" s="6"/>
      <c r="J7" s="6"/>
      <c r="K7" s="6"/>
      <c r="L7" s="1205"/>
      <c r="M7" s="1205"/>
      <c r="N7" s="1205"/>
      <c r="O7" s="1205"/>
      <c r="P7" s="1205"/>
      <c r="Q7" s="1205"/>
    </row>
    <row r="8" spans="1:17" s="3" customFormat="1" ht="12.75" customHeight="1" thickBot="1" x14ac:dyDescent="0.25">
      <c r="B8" s="3130"/>
      <c r="C8" s="3124"/>
      <c r="D8" s="3121"/>
      <c r="E8" s="3112"/>
      <c r="F8" s="1204"/>
      <c r="H8" s="1206"/>
      <c r="L8" s="1203"/>
      <c r="M8" s="1203"/>
      <c r="N8" s="1203"/>
      <c r="O8" s="1203"/>
      <c r="P8" s="1203"/>
      <c r="Q8" s="1203"/>
    </row>
    <row r="9" spans="1:17" s="3" customFormat="1" ht="12.75" customHeight="1" thickBot="1" x14ac:dyDescent="0.25">
      <c r="B9" s="28"/>
      <c r="C9" s="24" t="s">
        <v>2</v>
      </c>
      <c r="D9" s="18" t="s">
        <v>11</v>
      </c>
      <c r="E9" s="20">
        <f>SUM(E10:E16)</f>
        <v>364622</v>
      </c>
      <c r="F9" s="26"/>
      <c r="G9" s="1207"/>
      <c r="H9" s="1207"/>
      <c r="L9" s="1203"/>
      <c r="M9" s="1203"/>
      <c r="N9" s="1203"/>
      <c r="O9" s="1203"/>
      <c r="P9" s="1203"/>
      <c r="Q9" s="1203"/>
    </row>
    <row r="10" spans="1:17" s="11" customFormat="1" ht="12.75" customHeight="1" x14ac:dyDescent="0.2">
      <c r="B10" s="280"/>
      <c r="C10" s="566" t="s">
        <v>43</v>
      </c>
      <c r="D10" s="567" t="s">
        <v>111</v>
      </c>
      <c r="E10" s="40">
        <f>F22</f>
        <v>9240</v>
      </c>
      <c r="F10" s="159"/>
      <c r="I10" s="1208"/>
      <c r="K10" s="1209"/>
      <c r="L10" s="1210"/>
      <c r="M10" s="1210"/>
      <c r="N10" s="1210"/>
      <c r="O10" s="1210"/>
      <c r="P10" s="1210"/>
      <c r="Q10" s="1210"/>
    </row>
    <row r="11" spans="1:17" s="11" customFormat="1" ht="12.75" customHeight="1" x14ac:dyDescent="0.2">
      <c r="B11" s="280"/>
      <c r="C11" s="569" t="s">
        <v>3</v>
      </c>
      <c r="D11" s="570" t="s">
        <v>8</v>
      </c>
      <c r="E11" s="41">
        <f>H36</f>
        <v>281550</v>
      </c>
      <c r="F11" s="159"/>
      <c r="I11" s="1211"/>
      <c r="K11" s="1209"/>
      <c r="L11" s="1210"/>
      <c r="M11" s="1210"/>
      <c r="N11" s="1210"/>
      <c r="O11" s="1210"/>
      <c r="P11" s="1210"/>
      <c r="Q11" s="1210"/>
    </row>
    <row r="12" spans="1:17" s="11" customFormat="1" ht="12.75" customHeight="1" x14ac:dyDescent="0.2">
      <c r="B12" s="280"/>
      <c r="C12" s="281" t="s">
        <v>4</v>
      </c>
      <c r="D12" s="282" t="s">
        <v>9</v>
      </c>
      <c r="E12" s="41">
        <f>F108</f>
        <v>14950</v>
      </c>
      <c r="F12" s="159"/>
      <c r="G12" s="285"/>
      <c r="I12" s="1211"/>
      <c r="K12" s="1209"/>
      <c r="L12" s="1210"/>
      <c r="M12" s="1210"/>
      <c r="N12" s="1210"/>
      <c r="O12" s="1210"/>
      <c r="P12" s="1210"/>
      <c r="Q12" s="1210"/>
    </row>
    <row r="13" spans="1:17" s="11" customFormat="1" ht="12.75" customHeight="1" x14ac:dyDescent="0.2">
      <c r="B13" s="280"/>
      <c r="C13" s="569" t="s">
        <v>5</v>
      </c>
      <c r="D13" s="570" t="s">
        <v>10</v>
      </c>
      <c r="E13" s="1212">
        <f>F137</f>
        <v>11660</v>
      </c>
      <c r="F13" s="159"/>
      <c r="I13" s="1211"/>
      <c r="K13" s="1209"/>
      <c r="L13" s="1210"/>
      <c r="M13" s="1210"/>
      <c r="N13" s="1210"/>
      <c r="O13" s="1210"/>
      <c r="P13" s="1210"/>
      <c r="Q13" s="1210"/>
    </row>
    <row r="14" spans="1:17" s="11" customFormat="1" ht="12.75" customHeight="1" x14ac:dyDescent="0.2">
      <c r="B14" s="280"/>
      <c r="C14" s="286" t="s">
        <v>6</v>
      </c>
      <c r="D14" s="287" t="s">
        <v>12</v>
      </c>
      <c r="E14" s="42">
        <f>F195</f>
        <v>18500</v>
      </c>
      <c r="F14" s="166"/>
      <c r="I14" s="1211"/>
      <c r="K14" s="1209"/>
      <c r="L14" s="1210"/>
      <c r="M14" s="1210"/>
      <c r="N14" s="1210"/>
      <c r="O14" s="1210"/>
      <c r="P14" s="1210"/>
      <c r="Q14" s="1210"/>
    </row>
    <row r="15" spans="1:17" s="11" customFormat="1" ht="12.75" customHeight="1" x14ac:dyDescent="0.2">
      <c r="B15" s="280"/>
      <c r="C15" s="795" t="s">
        <v>7</v>
      </c>
      <c r="D15" s="796" t="s">
        <v>13</v>
      </c>
      <c r="E15" s="42">
        <f>F205</f>
        <v>4222</v>
      </c>
      <c r="F15" s="166"/>
      <c r="I15" s="1211"/>
      <c r="K15" s="1209"/>
      <c r="L15" s="1210"/>
      <c r="M15" s="1210"/>
      <c r="N15" s="1210"/>
      <c r="O15" s="1210"/>
      <c r="P15" s="1210"/>
      <c r="Q15" s="1210"/>
    </row>
    <row r="16" spans="1:17" s="11" customFormat="1" ht="12.75" customHeight="1" thickBot="1" x14ac:dyDescent="0.25">
      <c r="B16" s="280"/>
      <c r="C16" s="290" t="s">
        <v>41</v>
      </c>
      <c r="D16" s="291" t="s">
        <v>45</v>
      </c>
      <c r="E16" s="43">
        <f>F217</f>
        <v>24500</v>
      </c>
      <c r="F16" s="166"/>
      <c r="I16" s="1211"/>
      <c r="K16" s="1209"/>
      <c r="L16" s="1210"/>
      <c r="M16" s="1210"/>
      <c r="N16" s="1210"/>
      <c r="O16" s="1210"/>
      <c r="P16" s="1210"/>
      <c r="Q16" s="1210"/>
    </row>
    <row r="17" spans="1:17" s="277" customFormat="1" ht="12.75" customHeight="1" x14ac:dyDescent="0.25">
      <c r="B17" s="293"/>
      <c r="C17" s="294"/>
      <c r="D17" s="294"/>
      <c r="E17" s="44"/>
      <c r="F17" s="1213"/>
      <c r="G17" s="44"/>
      <c r="I17" s="1214"/>
      <c r="L17" s="1201"/>
      <c r="M17" s="1201"/>
      <c r="N17" s="1201"/>
      <c r="O17" s="1201"/>
      <c r="P17" s="1201"/>
      <c r="Q17" s="1201"/>
    </row>
    <row r="18" spans="1:17" ht="18.75" customHeight="1" x14ac:dyDescent="0.2">
      <c r="B18" s="35" t="s">
        <v>959</v>
      </c>
      <c r="C18" s="35"/>
      <c r="D18" s="35"/>
      <c r="E18" s="35"/>
      <c r="F18" s="35"/>
      <c r="G18" s="35"/>
      <c r="H18" s="35"/>
    </row>
    <row r="19" spans="1:17" ht="12.75" customHeight="1" thickBot="1" x14ac:dyDescent="0.25">
      <c r="B19" s="2"/>
      <c r="C19" s="2"/>
      <c r="D19" s="2"/>
      <c r="E19" s="5"/>
      <c r="F19" s="5"/>
      <c r="G19" s="5" t="s">
        <v>19</v>
      </c>
      <c r="H19" s="8"/>
    </row>
    <row r="20" spans="1:17" ht="12.75" customHeight="1" x14ac:dyDescent="0.2">
      <c r="A20" s="3101" t="s">
        <v>142</v>
      </c>
      <c r="B20" s="3123" t="s">
        <v>24</v>
      </c>
      <c r="C20" s="3105" t="s">
        <v>960</v>
      </c>
      <c r="D20" s="3117" t="s">
        <v>110</v>
      </c>
      <c r="E20" s="3109" t="s">
        <v>143</v>
      </c>
      <c r="F20" s="3111" t="s">
        <v>144</v>
      </c>
      <c r="G20" s="3142" t="s">
        <v>38</v>
      </c>
      <c r="H20" s="9"/>
    </row>
    <row r="21" spans="1:17" ht="19.5" customHeight="1" thickBot="1" x14ac:dyDescent="0.25">
      <c r="A21" s="3102"/>
      <c r="B21" s="3124"/>
      <c r="C21" s="3106"/>
      <c r="D21" s="3121"/>
      <c r="E21" s="3110"/>
      <c r="F21" s="3112"/>
      <c r="G21" s="3143"/>
      <c r="H21" s="9"/>
    </row>
    <row r="22" spans="1:17" ht="15" customHeight="1" thickBot="1" x14ac:dyDescent="0.25">
      <c r="A22" s="20">
        <v>3910</v>
      </c>
      <c r="B22" s="24" t="s">
        <v>25</v>
      </c>
      <c r="C22" s="23" t="s">
        <v>23</v>
      </c>
      <c r="D22" s="19" t="s">
        <v>27</v>
      </c>
      <c r="E22" s="20">
        <f>E23</f>
        <v>9240</v>
      </c>
      <c r="F22" s="20">
        <f>+F23</f>
        <v>9240</v>
      </c>
      <c r="G22" s="215" t="s">
        <v>21</v>
      </c>
      <c r="H22" s="276"/>
    </row>
    <row r="23" spans="1:17" ht="12.75" customHeight="1" x14ac:dyDescent="0.2">
      <c r="A23" s="580">
        <v>3910</v>
      </c>
      <c r="B23" s="1215" t="s">
        <v>21</v>
      </c>
      <c r="C23" s="1216" t="s">
        <v>21</v>
      </c>
      <c r="D23" s="1217" t="s">
        <v>44</v>
      </c>
      <c r="E23" s="2491">
        <f>SUM(E24:E30)</f>
        <v>9240</v>
      </c>
      <c r="F23" s="583">
        <f>SUM(F24:F30)</f>
        <v>9240</v>
      </c>
      <c r="G23" s="1218"/>
      <c r="H23" s="276"/>
      <c r="I23" s="605"/>
    </row>
    <row r="24" spans="1:17" x14ac:dyDescent="0.2">
      <c r="A24" s="67">
        <v>3000</v>
      </c>
      <c r="B24" s="1219" t="s">
        <v>26</v>
      </c>
      <c r="C24" s="1220" t="s">
        <v>961</v>
      </c>
      <c r="D24" s="769" t="s">
        <v>962</v>
      </c>
      <c r="E24" s="2477">
        <v>2700</v>
      </c>
      <c r="F24" s="68">
        <v>2700</v>
      </c>
      <c r="G24" s="642"/>
      <c r="H24" s="276"/>
    </row>
    <row r="25" spans="1:17" x14ac:dyDescent="0.2">
      <c r="A25" s="67">
        <v>270</v>
      </c>
      <c r="B25" s="1219" t="s">
        <v>26</v>
      </c>
      <c r="C25" s="1220" t="s">
        <v>963</v>
      </c>
      <c r="D25" s="769" t="s">
        <v>964</v>
      </c>
      <c r="E25" s="2477">
        <v>600</v>
      </c>
      <c r="F25" s="68">
        <v>600</v>
      </c>
      <c r="G25" s="642"/>
      <c r="H25" s="276"/>
    </row>
    <row r="26" spans="1:17" s="38" customFormat="1" ht="26.25" customHeight="1" x14ac:dyDescent="0.2">
      <c r="A26" s="67">
        <v>20</v>
      </c>
      <c r="B26" s="65" t="s">
        <v>26</v>
      </c>
      <c r="C26" s="1221" t="s">
        <v>965</v>
      </c>
      <c r="D26" s="1222" t="s">
        <v>966</v>
      </c>
      <c r="E26" s="2477">
        <v>20</v>
      </c>
      <c r="F26" s="68">
        <v>20</v>
      </c>
      <c r="G26" s="642"/>
      <c r="H26" s="89"/>
      <c r="L26" s="1223"/>
      <c r="M26" s="1223"/>
      <c r="N26" s="1223"/>
      <c r="O26" s="1223"/>
      <c r="P26" s="1223"/>
      <c r="Q26" s="1223"/>
    </row>
    <row r="27" spans="1:17" s="38" customFormat="1" ht="24.75" customHeight="1" x14ac:dyDescent="0.2">
      <c r="A27" s="67">
        <v>20</v>
      </c>
      <c r="B27" s="65" t="s">
        <v>26</v>
      </c>
      <c r="C27" s="1221" t="s">
        <v>967</v>
      </c>
      <c r="D27" s="1222" t="s">
        <v>968</v>
      </c>
      <c r="E27" s="2477">
        <v>20</v>
      </c>
      <c r="F27" s="68">
        <v>20</v>
      </c>
      <c r="G27" s="642"/>
      <c r="H27" s="89"/>
      <c r="L27" s="1223"/>
      <c r="M27" s="1223"/>
      <c r="N27" s="1223"/>
      <c r="O27" s="1223"/>
      <c r="P27" s="1223"/>
      <c r="Q27" s="1223"/>
    </row>
    <row r="28" spans="1:17" s="38" customFormat="1" ht="12.75" customHeight="1" x14ac:dyDescent="0.2">
      <c r="A28" s="67">
        <v>450</v>
      </c>
      <c r="B28" s="691" t="s">
        <v>26</v>
      </c>
      <c r="C28" s="1221" t="s">
        <v>969</v>
      </c>
      <c r="D28" s="1224" t="s">
        <v>970</v>
      </c>
      <c r="E28" s="2477">
        <v>500</v>
      </c>
      <c r="F28" s="68">
        <v>500</v>
      </c>
      <c r="G28" s="713"/>
      <c r="H28" s="89"/>
      <c r="L28" s="1223"/>
      <c r="M28" s="1223"/>
      <c r="N28" s="1223"/>
      <c r="O28" s="1223"/>
      <c r="P28" s="1223"/>
      <c r="Q28" s="1223"/>
    </row>
    <row r="29" spans="1:17" s="38" customFormat="1" ht="22.5" x14ac:dyDescent="0.2">
      <c r="A29" s="1225">
        <v>0</v>
      </c>
      <c r="B29" s="703" t="s">
        <v>26</v>
      </c>
      <c r="C29" s="1226" t="s">
        <v>971</v>
      </c>
      <c r="D29" s="1227" t="s">
        <v>972</v>
      </c>
      <c r="E29" s="2511">
        <v>2200</v>
      </c>
      <c r="F29" s="1228">
        <v>2200</v>
      </c>
      <c r="G29" s="1229"/>
      <c r="H29" s="89"/>
      <c r="L29" s="1223"/>
      <c r="M29" s="1223"/>
      <c r="N29" s="1223"/>
      <c r="O29" s="1223"/>
      <c r="P29" s="1223"/>
      <c r="Q29" s="1223"/>
    </row>
    <row r="30" spans="1:17" s="38" customFormat="1" ht="23.25" thickBot="1" x14ac:dyDescent="0.25">
      <c r="A30" s="1230">
        <v>0</v>
      </c>
      <c r="B30" s="750" t="s">
        <v>26</v>
      </c>
      <c r="C30" s="1231" t="s">
        <v>973</v>
      </c>
      <c r="D30" s="1232" t="s">
        <v>974</v>
      </c>
      <c r="E30" s="2512">
        <v>3200</v>
      </c>
      <c r="F30" s="1233">
        <v>3200</v>
      </c>
      <c r="G30" s="1234"/>
      <c r="H30" s="89"/>
      <c r="L30" s="1223"/>
      <c r="M30" s="1223"/>
      <c r="N30" s="1223"/>
      <c r="O30" s="1223"/>
      <c r="P30" s="1223"/>
      <c r="Q30" s="1223"/>
    </row>
    <row r="31" spans="1:17" s="276" customFormat="1" x14ac:dyDescent="0.2">
      <c r="A31" s="1235"/>
      <c r="B31" s="440"/>
      <c r="C31" s="1236"/>
      <c r="D31" s="1237"/>
      <c r="E31" s="1235"/>
      <c r="F31" s="1235"/>
      <c r="G31" s="88"/>
      <c r="H31" s="1238"/>
      <c r="L31" s="371"/>
      <c r="M31" s="371"/>
      <c r="N31" s="371"/>
      <c r="O31" s="371"/>
      <c r="P31" s="371"/>
      <c r="Q31" s="371"/>
    </row>
    <row r="32" spans="1:17" ht="18.75" customHeight="1" x14ac:dyDescent="0.2">
      <c r="B32" s="35" t="s">
        <v>975</v>
      </c>
      <c r="C32" s="35"/>
      <c r="D32" s="35"/>
      <c r="E32" s="35"/>
      <c r="F32" s="35"/>
      <c r="G32" s="35"/>
      <c r="H32" s="35"/>
      <c r="I32" s="35"/>
    </row>
    <row r="33" spans="1:17" ht="12.75" customHeight="1" thickBot="1" x14ac:dyDescent="0.25">
      <c r="B33" s="2"/>
      <c r="C33" s="2"/>
      <c r="D33" s="2"/>
      <c r="E33" s="2"/>
      <c r="F33" s="2"/>
      <c r="G33" s="2"/>
      <c r="H33" s="5" t="s">
        <v>19</v>
      </c>
      <c r="J33" s="276"/>
    </row>
    <row r="34" spans="1:17" ht="12.75" customHeight="1" x14ac:dyDescent="0.2">
      <c r="A34" s="3101" t="s">
        <v>142</v>
      </c>
      <c r="B34" s="3113" t="s">
        <v>20</v>
      </c>
      <c r="C34" s="3115" t="s">
        <v>976</v>
      </c>
      <c r="D34" s="3117" t="s">
        <v>34</v>
      </c>
      <c r="E34" s="3144" t="s">
        <v>30</v>
      </c>
      <c r="F34" s="3144" t="s">
        <v>29</v>
      </c>
      <c r="G34" s="3109" t="s">
        <v>143</v>
      </c>
      <c r="H34" s="3111" t="s">
        <v>144</v>
      </c>
      <c r="J34" s="276"/>
    </row>
    <row r="35" spans="1:17" ht="18" customHeight="1" thickBot="1" x14ac:dyDescent="0.25">
      <c r="A35" s="3102"/>
      <c r="B35" s="3134"/>
      <c r="C35" s="3133"/>
      <c r="D35" s="3121"/>
      <c r="E35" s="3145"/>
      <c r="F35" s="3145"/>
      <c r="G35" s="3110"/>
      <c r="H35" s="3112"/>
      <c r="J35" s="276"/>
    </row>
    <row r="36" spans="1:17" ht="15" customHeight="1" thickBot="1" x14ac:dyDescent="0.25">
      <c r="A36" s="604">
        <f>SUM(A37:A101)</f>
        <v>270721.26</v>
      </c>
      <c r="B36" s="21" t="s">
        <v>25</v>
      </c>
      <c r="C36" s="22" t="s">
        <v>28</v>
      </c>
      <c r="D36" s="84" t="s">
        <v>27</v>
      </c>
      <c r="E36" s="603">
        <f>SUM(E37:E101)</f>
        <v>246458.18000000005</v>
      </c>
      <c r="F36" s="82">
        <f>SUM(F37:F101)</f>
        <v>35091.82</v>
      </c>
      <c r="G36" s="64">
        <f>SUM(G37:G101)</f>
        <v>281550</v>
      </c>
      <c r="H36" s="64">
        <f>SUM(H37:H101)</f>
        <v>281550</v>
      </c>
      <c r="I36" s="605"/>
      <c r="J36" s="1239"/>
      <c r="L36" s="1240"/>
      <c r="M36" s="1240"/>
      <c r="O36" s="1241"/>
    </row>
    <row r="37" spans="1:17" s="38" customFormat="1" ht="12.75" customHeight="1" x14ac:dyDescent="0.2">
      <c r="A37" s="1242">
        <v>5051.42</v>
      </c>
      <c r="B37" s="1243" t="s">
        <v>26</v>
      </c>
      <c r="C37" s="1244" t="s">
        <v>977</v>
      </c>
      <c r="D37" s="611" t="s">
        <v>978</v>
      </c>
      <c r="E37" s="1245">
        <v>4343.75</v>
      </c>
      <c r="F37" s="1246">
        <v>696.97</v>
      </c>
      <c r="G37" s="2514">
        <f>+E37+F37</f>
        <v>5040.72</v>
      </c>
      <c r="H37" s="1247">
        <f>+E37+F37</f>
        <v>5040.72</v>
      </c>
      <c r="I37" s="1248"/>
      <c r="J37" s="1239"/>
      <c r="L37" s="88"/>
      <c r="M37" s="1249"/>
      <c r="N37" s="1223"/>
      <c r="O37" s="1223"/>
      <c r="P37" s="1223"/>
      <c r="Q37" s="1223"/>
    </row>
    <row r="38" spans="1:17" s="38" customFormat="1" ht="12.75" customHeight="1" x14ac:dyDescent="0.2">
      <c r="A38" s="355">
        <v>5086.28</v>
      </c>
      <c r="B38" s="1250" t="s">
        <v>26</v>
      </c>
      <c r="C38" s="1251" t="s">
        <v>979</v>
      </c>
      <c r="D38" s="1252" t="s">
        <v>980</v>
      </c>
      <c r="E38" s="1253">
        <v>4087.45</v>
      </c>
      <c r="F38" s="1254">
        <v>848.16</v>
      </c>
      <c r="G38" s="2513">
        <f t="shared" ref="G38:G65" si="0">+E38+F38</f>
        <v>4935.6099999999997</v>
      </c>
      <c r="H38" s="1255">
        <f t="shared" ref="H38:H65" si="1">+E38+F38</f>
        <v>4935.6099999999997</v>
      </c>
      <c r="I38" s="1256"/>
      <c r="J38" s="1239"/>
      <c r="K38" s="1248"/>
      <c r="L38" s="88"/>
      <c r="M38" s="1249"/>
      <c r="N38" s="1223"/>
      <c r="O38" s="1223"/>
      <c r="P38" s="1223"/>
      <c r="Q38" s="1223"/>
    </row>
    <row r="39" spans="1:17" s="38" customFormat="1" ht="12.75" customHeight="1" x14ac:dyDescent="0.2">
      <c r="A39" s="355">
        <v>1525.42</v>
      </c>
      <c r="B39" s="1257" t="s">
        <v>26</v>
      </c>
      <c r="C39" s="1251">
        <v>1406</v>
      </c>
      <c r="D39" s="1258" t="s">
        <v>981</v>
      </c>
      <c r="E39" s="1253">
        <v>1444.84</v>
      </c>
      <c r="F39" s="1254">
        <v>94.65</v>
      </c>
      <c r="G39" s="2513">
        <f t="shared" si="0"/>
        <v>1539.49</v>
      </c>
      <c r="H39" s="1255">
        <f t="shared" si="1"/>
        <v>1539.49</v>
      </c>
      <c r="I39" s="1248"/>
      <c r="J39" s="1239"/>
      <c r="K39" s="1248"/>
      <c r="L39" s="88"/>
      <c r="M39" s="1249"/>
      <c r="N39" s="1223"/>
      <c r="O39" s="1223"/>
      <c r="P39" s="1223"/>
      <c r="Q39" s="1223"/>
    </row>
    <row r="40" spans="1:17" s="38" customFormat="1" ht="12.75" customHeight="1" x14ac:dyDescent="0.2">
      <c r="A40" s="355">
        <v>3130.43</v>
      </c>
      <c r="B40" s="1257" t="s">
        <v>26</v>
      </c>
      <c r="C40" s="1251" t="s">
        <v>982</v>
      </c>
      <c r="D40" s="1258" t="s">
        <v>983</v>
      </c>
      <c r="E40" s="1253">
        <v>3787.9</v>
      </c>
      <c r="F40" s="1254">
        <v>113.01</v>
      </c>
      <c r="G40" s="2513">
        <f t="shared" si="0"/>
        <v>3900.9100000000003</v>
      </c>
      <c r="H40" s="1255">
        <f t="shared" si="1"/>
        <v>3900.9100000000003</v>
      </c>
      <c r="J40" s="1239"/>
      <c r="K40" s="1248"/>
      <c r="L40" s="88"/>
      <c r="M40" s="1249"/>
      <c r="N40" s="1223"/>
      <c r="O40" s="1223"/>
      <c r="P40" s="1223"/>
      <c r="Q40" s="1223"/>
    </row>
    <row r="41" spans="1:17" s="38" customFormat="1" ht="12.75" customHeight="1" x14ac:dyDescent="0.2">
      <c r="A41" s="355">
        <v>6394</v>
      </c>
      <c r="B41" s="1257" t="s">
        <v>26</v>
      </c>
      <c r="C41" s="1251">
        <v>1421</v>
      </c>
      <c r="D41" s="1258" t="s">
        <v>984</v>
      </c>
      <c r="E41" s="1253">
        <v>6137.54</v>
      </c>
      <c r="F41" s="1254">
        <v>663.4</v>
      </c>
      <c r="G41" s="2513">
        <f t="shared" si="0"/>
        <v>6800.94</v>
      </c>
      <c r="H41" s="1255">
        <f t="shared" si="1"/>
        <v>6800.94</v>
      </c>
      <c r="I41" s="1248"/>
      <c r="J41" s="1239"/>
      <c r="L41" s="88"/>
      <c r="M41" s="1249"/>
      <c r="N41" s="1223"/>
      <c r="O41" s="1223"/>
      <c r="P41" s="1223"/>
      <c r="Q41" s="1223"/>
    </row>
    <row r="42" spans="1:17" s="38" customFormat="1" ht="12.75" customHeight="1" x14ac:dyDescent="0.2">
      <c r="A42" s="355">
        <v>1609.98</v>
      </c>
      <c r="B42" s="1257" t="s">
        <v>26</v>
      </c>
      <c r="C42" s="1251" t="s">
        <v>985</v>
      </c>
      <c r="D42" s="1258" t="s">
        <v>986</v>
      </c>
      <c r="E42" s="1253">
        <v>1545.04</v>
      </c>
      <c r="F42" s="1254">
        <v>59.89</v>
      </c>
      <c r="G42" s="2513">
        <f t="shared" si="0"/>
        <v>1604.93</v>
      </c>
      <c r="H42" s="1255">
        <f t="shared" si="1"/>
        <v>1604.93</v>
      </c>
      <c r="I42" s="1248"/>
      <c r="J42" s="1239"/>
      <c r="L42" s="88"/>
      <c r="M42" s="1249"/>
      <c r="N42" s="1223"/>
      <c r="O42" s="1223"/>
      <c r="P42" s="1223"/>
      <c r="Q42" s="1223"/>
    </row>
    <row r="43" spans="1:17" s="38" customFormat="1" ht="22.5" x14ac:dyDescent="0.2">
      <c r="A43" s="355">
        <v>3231.67</v>
      </c>
      <c r="B43" s="1257" t="s">
        <v>26</v>
      </c>
      <c r="C43" s="1251" t="s">
        <v>987</v>
      </c>
      <c r="D43" s="1258" t="s">
        <v>988</v>
      </c>
      <c r="E43" s="1253">
        <v>2885.8</v>
      </c>
      <c r="F43" s="1254">
        <v>392.73</v>
      </c>
      <c r="G43" s="2513">
        <f t="shared" si="0"/>
        <v>3278.53</v>
      </c>
      <c r="H43" s="1255">
        <f t="shared" si="1"/>
        <v>3278.53</v>
      </c>
      <c r="I43" s="1248"/>
      <c r="J43" s="1239"/>
      <c r="L43" s="88"/>
      <c r="M43" s="1249"/>
      <c r="N43" s="1223"/>
      <c r="O43" s="1223"/>
      <c r="P43" s="1223"/>
      <c r="Q43" s="1223"/>
    </row>
    <row r="44" spans="1:17" s="38" customFormat="1" ht="14.25" customHeight="1" x14ac:dyDescent="0.2">
      <c r="A44" s="355">
        <v>5135.9799999999996</v>
      </c>
      <c r="B44" s="1257" t="s">
        <v>26</v>
      </c>
      <c r="C44" s="1251" t="s">
        <v>989</v>
      </c>
      <c r="D44" s="1258" t="s">
        <v>990</v>
      </c>
      <c r="E44" s="1253">
        <v>5251.07</v>
      </c>
      <c r="F44" s="1254">
        <v>298.67</v>
      </c>
      <c r="G44" s="2513">
        <f t="shared" si="0"/>
        <v>5549.74</v>
      </c>
      <c r="H44" s="1255">
        <f t="shared" si="1"/>
        <v>5549.74</v>
      </c>
      <c r="J44" s="1239"/>
      <c r="L44" s="88"/>
      <c r="M44" s="1249"/>
      <c r="N44" s="1223"/>
      <c r="O44" s="1223"/>
      <c r="P44" s="1223"/>
      <c r="Q44" s="1223"/>
    </row>
    <row r="45" spans="1:17" s="38" customFormat="1" ht="12.75" customHeight="1" x14ac:dyDescent="0.2">
      <c r="A45" s="355">
        <v>10774.1</v>
      </c>
      <c r="B45" s="1257" t="s">
        <v>26</v>
      </c>
      <c r="C45" s="1251" t="s">
        <v>991</v>
      </c>
      <c r="D45" s="1258" t="s">
        <v>992</v>
      </c>
      <c r="E45" s="1253">
        <v>9004.2099999999991</v>
      </c>
      <c r="F45" s="1254">
        <v>1986.69</v>
      </c>
      <c r="G45" s="2513">
        <f t="shared" si="0"/>
        <v>10990.9</v>
      </c>
      <c r="H45" s="1255">
        <f t="shared" si="1"/>
        <v>10990.9</v>
      </c>
      <c r="J45" s="1239"/>
      <c r="L45" s="88"/>
      <c r="M45" s="1249"/>
      <c r="N45" s="1223"/>
      <c r="O45" s="1223"/>
      <c r="P45" s="1223"/>
      <c r="Q45" s="1223"/>
    </row>
    <row r="46" spans="1:17" s="38" customFormat="1" ht="22.5" x14ac:dyDescent="0.2">
      <c r="A46" s="355">
        <v>17118.97</v>
      </c>
      <c r="B46" s="1257" t="s">
        <v>26</v>
      </c>
      <c r="C46" s="1251" t="s">
        <v>993</v>
      </c>
      <c r="D46" s="1258" t="s">
        <v>994</v>
      </c>
      <c r="E46" s="1253">
        <v>14173.49</v>
      </c>
      <c r="F46" s="1254">
        <v>2721.71</v>
      </c>
      <c r="G46" s="2513">
        <f t="shared" si="0"/>
        <v>16895.2</v>
      </c>
      <c r="H46" s="1255">
        <f t="shared" si="1"/>
        <v>16895.2</v>
      </c>
      <c r="J46" s="1239"/>
      <c r="L46" s="88"/>
      <c r="M46" s="1249"/>
      <c r="N46" s="1223"/>
      <c r="O46" s="1223"/>
      <c r="P46" s="1223"/>
      <c r="Q46" s="1223"/>
    </row>
    <row r="47" spans="1:17" s="38" customFormat="1" ht="12.75" customHeight="1" x14ac:dyDescent="0.2">
      <c r="A47" s="355">
        <v>9418.02</v>
      </c>
      <c r="B47" s="1257" t="s">
        <v>26</v>
      </c>
      <c r="C47" s="1251" t="s">
        <v>995</v>
      </c>
      <c r="D47" s="1258" t="s">
        <v>996</v>
      </c>
      <c r="E47" s="1253">
        <v>8077.06</v>
      </c>
      <c r="F47" s="1254">
        <v>1607.4</v>
      </c>
      <c r="G47" s="2513">
        <f t="shared" si="0"/>
        <v>9684.4600000000009</v>
      </c>
      <c r="H47" s="1255">
        <f t="shared" si="1"/>
        <v>9684.4600000000009</v>
      </c>
      <c r="J47" s="1239"/>
      <c r="L47" s="88"/>
      <c r="M47" s="1249"/>
      <c r="N47" s="1223"/>
      <c r="O47" s="1223"/>
      <c r="P47" s="1223"/>
      <c r="Q47" s="1223"/>
    </row>
    <row r="48" spans="1:17" s="38" customFormat="1" ht="12.75" customHeight="1" x14ac:dyDescent="0.2">
      <c r="A48" s="355">
        <v>10262.280000000001</v>
      </c>
      <c r="B48" s="1257" t="s">
        <v>26</v>
      </c>
      <c r="C48" s="1251" t="s">
        <v>997</v>
      </c>
      <c r="D48" s="1258" t="s">
        <v>998</v>
      </c>
      <c r="E48" s="1253">
        <v>11379.32</v>
      </c>
      <c r="F48" s="1254">
        <v>275.94</v>
      </c>
      <c r="G48" s="2513">
        <f t="shared" si="0"/>
        <v>11655.26</v>
      </c>
      <c r="H48" s="1255">
        <f t="shared" si="1"/>
        <v>11655.26</v>
      </c>
      <c r="J48" s="1239"/>
      <c r="L48" s="88"/>
      <c r="M48" s="1249"/>
      <c r="N48" s="1223"/>
      <c r="O48" s="1223"/>
      <c r="P48" s="1223"/>
      <c r="Q48" s="1223"/>
    </row>
    <row r="49" spans="1:17" s="38" customFormat="1" ht="12.75" customHeight="1" x14ac:dyDescent="0.2">
      <c r="A49" s="355">
        <v>9932.49</v>
      </c>
      <c r="B49" s="1257" t="s">
        <v>26</v>
      </c>
      <c r="C49" s="1251" t="s">
        <v>999</v>
      </c>
      <c r="D49" s="1258" t="s">
        <v>1000</v>
      </c>
      <c r="E49" s="1253">
        <v>7816.79</v>
      </c>
      <c r="F49" s="1254">
        <v>2267.98</v>
      </c>
      <c r="G49" s="2513">
        <f t="shared" si="0"/>
        <v>10084.77</v>
      </c>
      <c r="H49" s="1255">
        <f t="shared" si="1"/>
        <v>10084.77</v>
      </c>
      <c r="J49" s="1239"/>
      <c r="L49" s="88"/>
      <c r="M49" s="1249"/>
      <c r="N49" s="1223"/>
      <c r="O49" s="1223"/>
      <c r="P49" s="1223"/>
      <c r="Q49" s="1223"/>
    </row>
    <row r="50" spans="1:17" s="38" customFormat="1" ht="12.75" customHeight="1" x14ac:dyDescent="0.2">
      <c r="A50" s="355">
        <v>5516.77</v>
      </c>
      <c r="B50" s="1257" t="s">
        <v>26</v>
      </c>
      <c r="C50" s="1251" t="s">
        <v>1001</v>
      </c>
      <c r="D50" s="1258" t="s">
        <v>1002</v>
      </c>
      <c r="E50" s="1253">
        <v>4159.41</v>
      </c>
      <c r="F50" s="1254">
        <v>902.57</v>
      </c>
      <c r="G50" s="2513">
        <f t="shared" si="0"/>
        <v>5061.9799999999996</v>
      </c>
      <c r="H50" s="1255">
        <f t="shared" si="1"/>
        <v>5061.9799999999996</v>
      </c>
      <c r="J50" s="1239"/>
      <c r="L50" s="88"/>
      <c r="M50" s="1249"/>
      <c r="N50" s="1223"/>
      <c r="O50" s="1223"/>
      <c r="P50" s="1223"/>
      <c r="Q50" s="1223"/>
    </row>
    <row r="51" spans="1:17" s="38" customFormat="1" ht="12.75" customHeight="1" x14ac:dyDescent="0.2">
      <c r="A51" s="355">
        <v>3493.18</v>
      </c>
      <c r="B51" s="1257" t="s">
        <v>26</v>
      </c>
      <c r="C51" s="1251" t="s">
        <v>1003</v>
      </c>
      <c r="D51" s="1258" t="s">
        <v>1004</v>
      </c>
      <c r="E51" s="1253">
        <v>3132.47</v>
      </c>
      <c r="F51" s="1254">
        <v>275.93</v>
      </c>
      <c r="G51" s="2513">
        <f t="shared" si="0"/>
        <v>3408.3999999999996</v>
      </c>
      <c r="H51" s="1255">
        <f t="shared" si="1"/>
        <v>3408.3999999999996</v>
      </c>
      <c r="J51" s="1239"/>
      <c r="L51" s="88"/>
      <c r="M51" s="1249"/>
      <c r="N51" s="1223"/>
      <c r="O51" s="1223"/>
      <c r="P51" s="1223"/>
      <c r="Q51" s="1223"/>
    </row>
    <row r="52" spans="1:17" s="38" customFormat="1" ht="12.75" customHeight="1" x14ac:dyDescent="0.2">
      <c r="A52" s="355">
        <v>3597.58</v>
      </c>
      <c r="B52" s="1257" t="s">
        <v>26</v>
      </c>
      <c r="C52" s="1251" t="s">
        <v>1005</v>
      </c>
      <c r="D52" s="1258" t="s">
        <v>1006</v>
      </c>
      <c r="E52" s="1253">
        <v>3315.74</v>
      </c>
      <c r="F52" s="1254">
        <v>286.92</v>
      </c>
      <c r="G52" s="2513">
        <f t="shared" si="0"/>
        <v>3602.66</v>
      </c>
      <c r="H52" s="1255">
        <f t="shared" si="1"/>
        <v>3602.66</v>
      </c>
      <c r="J52" s="1239"/>
      <c r="L52" s="88"/>
      <c r="M52" s="1249"/>
      <c r="N52" s="1223"/>
      <c r="O52" s="1223"/>
      <c r="P52" s="1223"/>
      <c r="Q52" s="1223"/>
    </row>
    <row r="53" spans="1:17" s="38" customFormat="1" ht="12.75" customHeight="1" x14ac:dyDescent="0.2">
      <c r="A53" s="355">
        <v>1997.33</v>
      </c>
      <c r="B53" s="1257" t="s">
        <v>26</v>
      </c>
      <c r="C53" s="1251" t="s">
        <v>1007</v>
      </c>
      <c r="D53" s="1258" t="s">
        <v>1008</v>
      </c>
      <c r="E53" s="1253">
        <v>1958.76</v>
      </c>
      <c r="F53" s="1254">
        <v>26.67</v>
      </c>
      <c r="G53" s="2513">
        <f t="shared" si="0"/>
        <v>1985.43</v>
      </c>
      <c r="H53" s="1255">
        <f t="shared" si="1"/>
        <v>1985.43</v>
      </c>
      <c r="J53" s="1239"/>
      <c r="L53" s="88"/>
      <c r="M53" s="1249"/>
      <c r="N53" s="1223"/>
      <c r="O53" s="1223"/>
      <c r="P53" s="1223"/>
      <c r="Q53" s="1223"/>
    </row>
    <row r="54" spans="1:17" s="38" customFormat="1" ht="12.75" customHeight="1" x14ac:dyDescent="0.2">
      <c r="A54" s="355">
        <v>730.69</v>
      </c>
      <c r="B54" s="1257" t="s">
        <v>26</v>
      </c>
      <c r="C54" s="1251" t="s">
        <v>1009</v>
      </c>
      <c r="D54" s="1258" t="s">
        <v>1010</v>
      </c>
      <c r="E54" s="1253">
        <v>572.20000000000005</v>
      </c>
      <c r="F54" s="1254">
        <v>50.86</v>
      </c>
      <c r="G54" s="2513">
        <f t="shared" si="0"/>
        <v>623.06000000000006</v>
      </c>
      <c r="H54" s="1255">
        <f t="shared" si="1"/>
        <v>623.06000000000006</v>
      </c>
      <c r="J54" s="1239"/>
      <c r="L54" s="88"/>
      <c r="M54" s="1249"/>
      <c r="N54" s="1223"/>
      <c r="O54" s="1223"/>
      <c r="P54" s="1223"/>
      <c r="Q54" s="1223"/>
    </row>
    <row r="55" spans="1:17" s="38" customFormat="1" ht="12.75" customHeight="1" x14ac:dyDescent="0.2">
      <c r="A55" s="355">
        <v>5513.17</v>
      </c>
      <c r="B55" s="1257" t="s">
        <v>26</v>
      </c>
      <c r="C55" s="1251" t="s">
        <v>1011</v>
      </c>
      <c r="D55" s="1258" t="s">
        <v>1012</v>
      </c>
      <c r="E55" s="1253">
        <v>4866.95</v>
      </c>
      <c r="F55" s="1254">
        <v>664.54</v>
      </c>
      <c r="G55" s="2513">
        <f t="shared" si="0"/>
        <v>5531.49</v>
      </c>
      <c r="H55" s="1255">
        <f t="shared" si="1"/>
        <v>5531.49</v>
      </c>
      <c r="J55" s="1239"/>
      <c r="L55" s="88"/>
      <c r="M55" s="1249"/>
      <c r="N55" s="1223"/>
      <c r="O55" s="1223"/>
      <c r="P55" s="1223"/>
      <c r="Q55" s="1223"/>
    </row>
    <row r="56" spans="1:17" s="371" customFormat="1" ht="11.25" customHeight="1" x14ac:dyDescent="0.2">
      <c r="A56" s="355">
        <v>2061.58</v>
      </c>
      <c r="B56" s="1259" t="s">
        <v>26</v>
      </c>
      <c r="C56" s="1244" t="s">
        <v>1013</v>
      </c>
      <c r="D56" s="609" t="s">
        <v>1014</v>
      </c>
      <c r="E56" s="1260">
        <v>2024.54</v>
      </c>
      <c r="F56" s="1261">
        <v>41.34</v>
      </c>
      <c r="G56" s="2514">
        <f t="shared" si="0"/>
        <v>2065.88</v>
      </c>
      <c r="H56" s="1255">
        <f t="shared" si="1"/>
        <v>2065.88</v>
      </c>
      <c r="J56" s="1239"/>
      <c r="L56" s="88"/>
      <c r="M56" s="49"/>
    </row>
    <row r="57" spans="1:17" s="371" customFormat="1" ht="11.25" customHeight="1" x14ac:dyDescent="0.2">
      <c r="A57" s="355">
        <v>1679.49</v>
      </c>
      <c r="B57" s="1262" t="s">
        <v>26</v>
      </c>
      <c r="C57" s="1251" t="s">
        <v>1015</v>
      </c>
      <c r="D57" s="1258" t="s">
        <v>1016</v>
      </c>
      <c r="E57" s="1253">
        <v>1505.6</v>
      </c>
      <c r="F57" s="1254">
        <v>124.91</v>
      </c>
      <c r="G57" s="2513">
        <f t="shared" si="0"/>
        <v>1630.51</v>
      </c>
      <c r="H57" s="1255">
        <f t="shared" si="1"/>
        <v>1630.51</v>
      </c>
      <c r="J57" s="1239"/>
      <c r="L57" s="88"/>
      <c r="M57" s="49"/>
    </row>
    <row r="58" spans="1:17" s="371" customFormat="1" ht="11.25" customHeight="1" x14ac:dyDescent="0.2">
      <c r="A58" s="355">
        <v>3906.08</v>
      </c>
      <c r="B58" s="1262" t="s">
        <v>26</v>
      </c>
      <c r="C58" s="1251" t="s">
        <v>1017</v>
      </c>
      <c r="D58" s="1258" t="s">
        <v>1018</v>
      </c>
      <c r="E58" s="1253">
        <v>3105.2</v>
      </c>
      <c r="F58" s="1254">
        <v>897.9</v>
      </c>
      <c r="G58" s="2513">
        <f t="shared" si="0"/>
        <v>4003.1</v>
      </c>
      <c r="H58" s="1255">
        <f t="shared" si="1"/>
        <v>4003.1</v>
      </c>
      <c r="J58" s="1239"/>
      <c r="L58" s="88"/>
      <c r="M58" s="49"/>
    </row>
    <row r="59" spans="1:17" s="371" customFormat="1" ht="11.25" customHeight="1" x14ac:dyDescent="0.2">
      <c r="A59" s="355">
        <v>8456.2999999999993</v>
      </c>
      <c r="B59" s="1262" t="s">
        <v>26</v>
      </c>
      <c r="C59" s="1251" t="s">
        <v>1019</v>
      </c>
      <c r="D59" s="1258" t="s">
        <v>1020</v>
      </c>
      <c r="E59" s="1253">
        <v>7571.71</v>
      </c>
      <c r="F59" s="1254">
        <v>1219.8800000000001</v>
      </c>
      <c r="G59" s="2513">
        <f t="shared" si="0"/>
        <v>8791.59</v>
      </c>
      <c r="H59" s="1255">
        <f t="shared" si="1"/>
        <v>8791.59</v>
      </c>
      <c r="J59" s="1239"/>
      <c r="L59" s="88"/>
      <c r="M59" s="49"/>
    </row>
    <row r="60" spans="1:17" s="371" customFormat="1" ht="11.25" customHeight="1" x14ac:dyDescent="0.2">
      <c r="A60" s="355">
        <v>2975.71</v>
      </c>
      <c r="B60" s="1262" t="s">
        <v>26</v>
      </c>
      <c r="C60" s="1251" t="s">
        <v>1021</v>
      </c>
      <c r="D60" s="1258" t="s">
        <v>1022</v>
      </c>
      <c r="E60" s="1253">
        <v>3001.46</v>
      </c>
      <c r="F60" s="1254">
        <v>23.65</v>
      </c>
      <c r="G60" s="2513">
        <f t="shared" si="0"/>
        <v>3025.11</v>
      </c>
      <c r="H60" s="1255">
        <f t="shared" si="1"/>
        <v>3025.11</v>
      </c>
      <c r="J60" s="1239"/>
      <c r="L60" s="88"/>
      <c r="M60" s="49"/>
    </row>
    <row r="61" spans="1:17" s="371" customFormat="1" ht="11.25" customHeight="1" x14ac:dyDescent="0.2">
      <c r="A61" s="355">
        <v>3226.46</v>
      </c>
      <c r="B61" s="1262" t="s">
        <v>26</v>
      </c>
      <c r="C61" s="1251" t="s">
        <v>1023</v>
      </c>
      <c r="D61" s="1258" t="s">
        <v>1024</v>
      </c>
      <c r="E61" s="1253">
        <v>2756.8</v>
      </c>
      <c r="F61" s="1254">
        <v>432.17</v>
      </c>
      <c r="G61" s="2513">
        <f t="shared" si="0"/>
        <v>3188.9700000000003</v>
      </c>
      <c r="H61" s="1255">
        <f t="shared" si="1"/>
        <v>3188.9700000000003</v>
      </c>
      <c r="J61" s="1239"/>
      <c r="L61" s="88"/>
      <c r="M61" s="49"/>
    </row>
    <row r="62" spans="1:17" s="371" customFormat="1" ht="11.25" customHeight="1" x14ac:dyDescent="0.2">
      <c r="A62" s="355">
        <v>6939.65</v>
      </c>
      <c r="B62" s="1262" t="s">
        <v>26</v>
      </c>
      <c r="C62" s="1251" t="s">
        <v>1025</v>
      </c>
      <c r="D62" s="1258" t="s">
        <v>1026</v>
      </c>
      <c r="E62" s="1253">
        <v>5987.72</v>
      </c>
      <c r="F62" s="1254">
        <v>892.73</v>
      </c>
      <c r="G62" s="2513">
        <f t="shared" si="0"/>
        <v>6880.4500000000007</v>
      </c>
      <c r="H62" s="1255">
        <f t="shared" si="1"/>
        <v>6880.4500000000007</v>
      </c>
      <c r="J62" s="1239"/>
      <c r="L62" s="88"/>
      <c r="M62" s="49"/>
    </row>
    <row r="63" spans="1:17" s="371" customFormat="1" ht="11.25" customHeight="1" x14ac:dyDescent="0.2">
      <c r="A63" s="355">
        <v>5559.66</v>
      </c>
      <c r="B63" s="1259" t="s">
        <v>26</v>
      </c>
      <c r="C63" s="1244" t="s">
        <v>1027</v>
      </c>
      <c r="D63" s="609" t="s">
        <v>1028</v>
      </c>
      <c r="E63" s="1260">
        <v>5599.3</v>
      </c>
      <c r="F63" s="1263">
        <v>813.47</v>
      </c>
      <c r="G63" s="2514">
        <f t="shared" si="0"/>
        <v>6412.77</v>
      </c>
      <c r="H63" s="1255">
        <f t="shared" si="1"/>
        <v>6412.77</v>
      </c>
      <c r="J63" s="1239"/>
      <c r="L63" s="88"/>
      <c r="M63" s="49"/>
    </row>
    <row r="64" spans="1:17" s="371" customFormat="1" ht="11.25" customHeight="1" x14ac:dyDescent="0.2">
      <c r="A64" s="355">
        <v>3263.55</v>
      </c>
      <c r="B64" s="1262" t="s">
        <v>26</v>
      </c>
      <c r="C64" s="1251" t="s">
        <v>1029</v>
      </c>
      <c r="D64" s="1258" t="s">
        <v>1030</v>
      </c>
      <c r="E64" s="1253">
        <v>3188.01</v>
      </c>
      <c r="F64" s="1264">
        <v>56.46</v>
      </c>
      <c r="G64" s="2513">
        <f t="shared" si="0"/>
        <v>3244.4700000000003</v>
      </c>
      <c r="H64" s="1255">
        <f t="shared" si="1"/>
        <v>3244.4700000000003</v>
      </c>
      <c r="J64" s="1239"/>
      <c r="L64" s="88"/>
      <c r="M64" s="49"/>
    </row>
    <row r="65" spans="1:17" s="371" customFormat="1" ht="11.25" customHeight="1" thickBot="1" x14ac:dyDescent="0.25">
      <c r="A65" s="384">
        <v>3118.81</v>
      </c>
      <c r="B65" s="1265" t="s">
        <v>26</v>
      </c>
      <c r="C65" s="1266" t="s">
        <v>1031</v>
      </c>
      <c r="D65" s="1267" t="s">
        <v>1032</v>
      </c>
      <c r="E65" s="1268">
        <v>2731.84</v>
      </c>
      <c r="F65" s="1269">
        <v>158.58000000000001</v>
      </c>
      <c r="G65" s="2515">
        <f t="shared" si="0"/>
        <v>2890.42</v>
      </c>
      <c r="H65" s="2957">
        <f t="shared" si="1"/>
        <v>2890.42</v>
      </c>
      <c r="J65" s="1239"/>
      <c r="L65" s="88"/>
      <c r="M65" s="49"/>
    </row>
    <row r="66" spans="1:17" s="371" customFormat="1" ht="11.25" customHeight="1" x14ac:dyDescent="0.2">
      <c r="A66" s="1270"/>
      <c r="B66" s="1271"/>
      <c r="C66" s="1271"/>
      <c r="D66" s="1272"/>
      <c r="E66" s="88"/>
      <c r="F66" s="49"/>
      <c r="G66" s="1273"/>
      <c r="H66" s="1274"/>
      <c r="J66" s="1239"/>
      <c r="L66" s="88"/>
      <c r="M66" s="49"/>
    </row>
    <row r="67" spans="1:17" s="371" customFormat="1" ht="18.75" customHeight="1" x14ac:dyDescent="0.2">
      <c r="A67" s="9"/>
      <c r="B67" s="35" t="s">
        <v>975</v>
      </c>
      <c r="C67" s="13"/>
      <c r="D67" s="13"/>
      <c r="E67" s="13"/>
      <c r="F67" s="13"/>
      <c r="G67" s="13"/>
      <c r="H67" s="13"/>
      <c r="J67" s="1239"/>
      <c r="L67" s="88"/>
      <c r="M67" s="49"/>
    </row>
    <row r="68" spans="1:17" s="371" customFormat="1" ht="12" thickBot="1" x14ac:dyDescent="0.25">
      <c r="A68" s="9"/>
      <c r="B68" s="2"/>
      <c r="C68" s="2"/>
      <c r="D68" s="2"/>
      <c r="E68" s="2"/>
      <c r="F68" s="2"/>
      <c r="G68" s="2"/>
      <c r="H68" s="5" t="s">
        <v>19</v>
      </c>
      <c r="J68" s="1239"/>
      <c r="L68" s="88"/>
      <c r="M68" s="49"/>
    </row>
    <row r="69" spans="1:17" s="371" customFormat="1" ht="11.25" customHeight="1" x14ac:dyDescent="0.2">
      <c r="A69" s="3101" t="s">
        <v>142</v>
      </c>
      <c r="B69" s="3113" t="s">
        <v>20</v>
      </c>
      <c r="C69" s="3115" t="s">
        <v>976</v>
      </c>
      <c r="D69" s="3117" t="s">
        <v>34</v>
      </c>
      <c r="E69" s="3144" t="s">
        <v>30</v>
      </c>
      <c r="F69" s="3144" t="s">
        <v>29</v>
      </c>
      <c r="G69" s="3109" t="s">
        <v>143</v>
      </c>
      <c r="H69" s="3111" t="s">
        <v>144</v>
      </c>
      <c r="J69" s="1239"/>
      <c r="L69" s="88"/>
      <c r="M69" s="49"/>
    </row>
    <row r="70" spans="1:17" s="371" customFormat="1" ht="18" customHeight="1" thickBot="1" x14ac:dyDescent="0.25">
      <c r="A70" s="3102"/>
      <c r="B70" s="3134"/>
      <c r="C70" s="3133"/>
      <c r="D70" s="3121"/>
      <c r="E70" s="3145"/>
      <c r="F70" s="3145"/>
      <c r="G70" s="3110"/>
      <c r="H70" s="3112"/>
      <c r="J70" s="1239"/>
      <c r="L70" s="88"/>
      <c r="M70" s="49"/>
    </row>
    <row r="71" spans="1:17" s="371" customFormat="1" ht="15" customHeight="1" thickBot="1" x14ac:dyDescent="0.25">
      <c r="A71" s="372" t="s">
        <v>2138</v>
      </c>
      <c r="B71" s="21" t="s">
        <v>21</v>
      </c>
      <c r="C71" s="22" t="s">
        <v>21</v>
      </c>
      <c r="D71" s="84" t="s">
        <v>21</v>
      </c>
      <c r="E71" s="1275" t="s">
        <v>21</v>
      </c>
      <c r="F71" s="1276" t="s">
        <v>21</v>
      </c>
      <c r="G71" s="2759" t="s">
        <v>234</v>
      </c>
      <c r="H71" s="372" t="s">
        <v>234</v>
      </c>
      <c r="J71" s="1239"/>
      <c r="L71" s="88"/>
      <c r="M71" s="49"/>
    </row>
    <row r="72" spans="1:17" s="38" customFormat="1" ht="22.5" x14ac:dyDescent="0.2">
      <c r="A72" s="355">
        <v>1318.06</v>
      </c>
      <c r="B72" s="1262" t="s">
        <v>26</v>
      </c>
      <c r="C72" s="1251" t="s">
        <v>1033</v>
      </c>
      <c r="D72" s="1258" t="s">
        <v>1034</v>
      </c>
      <c r="E72" s="1253">
        <v>1330.06</v>
      </c>
      <c r="F72" s="1264">
        <v>35.71</v>
      </c>
      <c r="G72" s="2513">
        <f t="shared" ref="G72:G100" si="2">+E72+F72</f>
        <v>1365.77</v>
      </c>
      <c r="H72" s="1255">
        <f>+E72+F72</f>
        <v>1365.77</v>
      </c>
      <c r="J72" s="1239"/>
      <c r="L72" s="88"/>
      <c r="M72" s="1249"/>
      <c r="N72" s="1223"/>
      <c r="O72" s="1223"/>
      <c r="P72" s="1223"/>
      <c r="Q72" s="1223"/>
    </row>
    <row r="73" spans="1:17" s="38" customFormat="1" ht="12.75" customHeight="1" x14ac:dyDescent="0.2">
      <c r="A73" s="355">
        <v>910</v>
      </c>
      <c r="B73" s="1262" t="s">
        <v>26</v>
      </c>
      <c r="C73" s="1251" t="s">
        <v>1035</v>
      </c>
      <c r="D73" s="1258" t="s">
        <v>1036</v>
      </c>
      <c r="E73" s="1253">
        <v>995.45</v>
      </c>
      <c r="F73" s="1264">
        <v>0</v>
      </c>
      <c r="G73" s="2513">
        <f t="shared" si="2"/>
        <v>995.45</v>
      </c>
      <c r="H73" s="1255">
        <f t="shared" ref="H73:H101" si="3">+E73+F73</f>
        <v>995.45</v>
      </c>
      <c r="J73" s="1239"/>
      <c r="L73" s="88"/>
      <c r="M73" s="1249"/>
      <c r="N73" s="1223"/>
      <c r="O73" s="1223"/>
      <c r="P73" s="1223"/>
      <c r="Q73" s="1223"/>
    </row>
    <row r="74" spans="1:17" s="38" customFormat="1" x14ac:dyDescent="0.2">
      <c r="A74" s="355">
        <v>790.58</v>
      </c>
      <c r="B74" s="1262" t="s">
        <v>26</v>
      </c>
      <c r="C74" s="1251" t="s">
        <v>1037</v>
      </c>
      <c r="D74" s="1258" t="s">
        <v>1038</v>
      </c>
      <c r="E74" s="1253">
        <v>908.75</v>
      </c>
      <c r="F74" s="1264">
        <v>4.32</v>
      </c>
      <c r="G74" s="2513">
        <f t="shared" si="2"/>
        <v>913.07</v>
      </c>
      <c r="H74" s="1255">
        <f t="shared" si="3"/>
        <v>913.07</v>
      </c>
      <c r="J74" s="1239"/>
      <c r="L74" s="88"/>
      <c r="M74" s="1249"/>
      <c r="N74" s="1223"/>
      <c r="O74" s="1223"/>
      <c r="P74" s="1223"/>
      <c r="Q74" s="1223"/>
    </row>
    <row r="75" spans="1:17" s="38" customFormat="1" ht="12.75" customHeight="1" x14ac:dyDescent="0.2">
      <c r="A75" s="355">
        <v>4289.6499999999996</v>
      </c>
      <c r="B75" s="1262" t="s">
        <v>26</v>
      </c>
      <c r="C75" s="1251" t="s">
        <v>1039</v>
      </c>
      <c r="D75" s="1258" t="s">
        <v>1040</v>
      </c>
      <c r="E75" s="1253">
        <v>3402.09</v>
      </c>
      <c r="F75" s="1264">
        <v>947.09</v>
      </c>
      <c r="G75" s="2513">
        <f t="shared" si="2"/>
        <v>4349.18</v>
      </c>
      <c r="H75" s="1255">
        <f t="shared" si="3"/>
        <v>4349.18</v>
      </c>
      <c r="J75" s="1239"/>
      <c r="L75" s="88"/>
      <c r="M75" s="1249"/>
      <c r="N75" s="1223"/>
      <c r="O75" s="1223"/>
      <c r="P75" s="1223"/>
      <c r="Q75" s="1223"/>
    </row>
    <row r="76" spans="1:17" s="38" customFormat="1" ht="12.75" customHeight="1" x14ac:dyDescent="0.2">
      <c r="A76" s="355">
        <v>2204.9899999999998</v>
      </c>
      <c r="B76" s="1259" t="s">
        <v>26</v>
      </c>
      <c r="C76" s="1251" t="s">
        <v>1041</v>
      </c>
      <c r="D76" s="1258" t="s">
        <v>1042</v>
      </c>
      <c r="E76" s="1253">
        <v>1822.75</v>
      </c>
      <c r="F76" s="1264">
        <v>320.86</v>
      </c>
      <c r="G76" s="2513">
        <f t="shared" si="2"/>
        <v>2143.61</v>
      </c>
      <c r="H76" s="1255">
        <f t="shared" si="3"/>
        <v>2143.61</v>
      </c>
      <c r="J76" s="1239"/>
      <c r="L76" s="88"/>
      <c r="M76" s="1249"/>
      <c r="N76" s="1223"/>
      <c r="O76" s="1223"/>
      <c r="P76" s="1223"/>
      <c r="Q76" s="1223"/>
    </row>
    <row r="77" spans="1:17" s="38" customFormat="1" ht="12.75" customHeight="1" x14ac:dyDescent="0.2">
      <c r="A77" s="355">
        <v>2021.06</v>
      </c>
      <c r="B77" s="1262" t="s">
        <v>26</v>
      </c>
      <c r="C77" s="1251" t="s">
        <v>1043</v>
      </c>
      <c r="D77" s="1258" t="s">
        <v>1044</v>
      </c>
      <c r="E77" s="1253">
        <v>2062.5</v>
      </c>
      <c r="F77" s="1264">
        <v>268.02999999999997</v>
      </c>
      <c r="G77" s="2513">
        <f t="shared" si="2"/>
        <v>2330.5299999999997</v>
      </c>
      <c r="H77" s="1255">
        <f t="shared" si="3"/>
        <v>2330.5299999999997</v>
      </c>
      <c r="J77" s="1239"/>
      <c r="L77" s="88"/>
      <c r="M77" s="1249"/>
      <c r="N77" s="1223"/>
      <c r="O77" s="1223"/>
      <c r="P77" s="1223"/>
      <c r="Q77" s="1223"/>
    </row>
    <row r="78" spans="1:17" s="38" customFormat="1" ht="12.75" customHeight="1" x14ac:dyDescent="0.2">
      <c r="A78" s="355">
        <v>4680.13</v>
      </c>
      <c r="B78" s="1259" t="s">
        <v>26</v>
      </c>
      <c r="C78" s="1251" t="s">
        <v>1045</v>
      </c>
      <c r="D78" s="1258" t="s">
        <v>1046</v>
      </c>
      <c r="E78" s="1253">
        <v>4412.12</v>
      </c>
      <c r="F78" s="1264">
        <v>1043.28</v>
      </c>
      <c r="G78" s="2513">
        <f t="shared" si="2"/>
        <v>5455.4</v>
      </c>
      <c r="H78" s="1255">
        <f t="shared" si="3"/>
        <v>5455.4</v>
      </c>
      <c r="J78" s="1239"/>
      <c r="L78" s="88"/>
      <c r="M78" s="1249"/>
      <c r="N78" s="1223"/>
      <c r="O78" s="1223"/>
      <c r="P78" s="1223"/>
      <c r="Q78" s="1223"/>
    </row>
    <row r="79" spans="1:17" s="38" customFormat="1" ht="12.75" customHeight="1" x14ac:dyDescent="0.2">
      <c r="A79" s="355">
        <v>18118.52</v>
      </c>
      <c r="B79" s="1259" t="s">
        <v>26</v>
      </c>
      <c r="C79" s="1244" t="s">
        <v>1047</v>
      </c>
      <c r="D79" s="609" t="s">
        <v>1048</v>
      </c>
      <c r="E79" s="1260">
        <v>15780.71</v>
      </c>
      <c r="F79" s="1264">
        <v>3000</v>
      </c>
      <c r="G79" s="2513">
        <f t="shared" si="2"/>
        <v>18780.71</v>
      </c>
      <c r="H79" s="1255">
        <f t="shared" si="3"/>
        <v>18780.71</v>
      </c>
      <c r="J79" s="1239"/>
      <c r="L79" s="88"/>
      <c r="M79" s="1249"/>
      <c r="N79" s="1223"/>
      <c r="O79" s="1223"/>
      <c r="P79" s="1223"/>
      <c r="Q79" s="1223"/>
    </row>
    <row r="80" spans="1:17" s="38" customFormat="1" ht="12.75" customHeight="1" x14ac:dyDescent="0.2">
      <c r="A80" s="355">
        <v>9367.5300000000007</v>
      </c>
      <c r="B80" s="1262" t="s">
        <v>26</v>
      </c>
      <c r="C80" s="1251" t="s">
        <v>1049</v>
      </c>
      <c r="D80" s="1258" t="s">
        <v>1050</v>
      </c>
      <c r="E80" s="1253">
        <v>7475.7</v>
      </c>
      <c r="F80" s="1264">
        <v>1859.43</v>
      </c>
      <c r="G80" s="2513">
        <f t="shared" si="2"/>
        <v>9335.1299999999992</v>
      </c>
      <c r="H80" s="1255">
        <f t="shared" si="3"/>
        <v>9335.1299999999992</v>
      </c>
      <c r="J80" s="1239"/>
      <c r="L80" s="88"/>
      <c r="M80" s="1249"/>
      <c r="N80" s="1223"/>
      <c r="O80" s="1223"/>
      <c r="P80" s="1223"/>
      <c r="Q80" s="1223"/>
    </row>
    <row r="81" spans="1:17" s="38" customFormat="1" ht="12.75" customHeight="1" x14ac:dyDescent="0.2">
      <c r="A81" s="355">
        <v>2983.82</v>
      </c>
      <c r="B81" s="1262" t="s">
        <v>26</v>
      </c>
      <c r="C81" s="1251" t="s">
        <v>1051</v>
      </c>
      <c r="D81" s="1258" t="s">
        <v>1052</v>
      </c>
      <c r="E81" s="1253">
        <v>3257.63</v>
      </c>
      <c r="F81" s="1264">
        <v>502.54</v>
      </c>
      <c r="G81" s="2513">
        <f t="shared" si="2"/>
        <v>3760.17</v>
      </c>
      <c r="H81" s="1255">
        <f t="shared" si="3"/>
        <v>3760.17</v>
      </c>
      <c r="J81" s="1239"/>
      <c r="L81" s="88"/>
      <c r="M81" s="1249"/>
      <c r="N81" s="1223"/>
      <c r="O81" s="1223"/>
      <c r="P81" s="1223"/>
      <c r="Q81" s="1223"/>
    </row>
    <row r="82" spans="1:17" s="38" customFormat="1" ht="12.75" customHeight="1" x14ac:dyDescent="0.2">
      <c r="A82" s="355">
        <v>645.07000000000005</v>
      </c>
      <c r="B82" s="1262" t="s">
        <v>26</v>
      </c>
      <c r="C82" s="1251" t="s">
        <v>1053</v>
      </c>
      <c r="D82" s="1258" t="s">
        <v>1054</v>
      </c>
      <c r="E82" s="1253">
        <v>630.70000000000005</v>
      </c>
      <c r="F82" s="1264">
        <v>0</v>
      </c>
      <c r="G82" s="2513">
        <f t="shared" si="2"/>
        <v>630.70000000000005</v>
      </c>
      <c r="H82" s="1255">
        <f t="shared" si="3"/>
        <v>630.70000000000005</v>
      </c>
      <c r="J82" s="1239"/>
      <c r="L82" s="88"/>
      <c r="M82" s="1249"/>
      <c r="N82" s="1223"/>
      <c r="O82" s="1223"/>
      <c r="P82" s="1223"/>
      <c r="Q82" s="1223"/>
    </row>
    <row r="83" spans="1:17" s="38" customFormat="1" ht="12.75" customHeight="1" x14ac:dyDescent="0.2">
      <c r="A83" s="355">
        <v>5286.42</v>
      </c>
      <c r="B83" s="1262" t="s">
        <v>26</v>
      </c>
      <c r="C83" s="1251" t="s">
        <v>1055</v>
      </c>
      <c r="D83" s="1258" t="s">
        <v>1056</v>
      </c>
      <c r="E83" s="1253">
        <v>5036.5600000000004</v>
      </c>
      <c r="F83" s="1264">
        <v>203.66</v>
      </c>
      <c r="G83" s="2513">
        <f t="shared" si="2"/>
        <v>5240.22</v>
      </c>
      <c r="H83" s="1255">
        <f t="shared" si="3"/>
        <v>5240.22</v>
      </c>
      <c r="J83" s="1239"/>
      <c r="L83" s="88"/>
      <c r="M83" s="1249"/>
      <c r="N83" s="1223"/>
      <c r="O83" s="1223"/>
      <c r="P83" s="1223"/>
      <c r="Q83" s="1223"/>
    </row>
    <row r="84" spans="1:17" s="38" customFormat="1" ht="12.75" customHeight="1" x14ac:dyDescent="0.2">
      <c r="A84" s="355">
        <v>2531.71</v>
      </c>
      <c r="B84" s="1262" t="s">
        <v>26</v>
      </c>
      <c r="C84" s="1251" t="s">
        <v>1057</v>
      </c>
      <c r="D84" s="1258" t="s">
        <v>1058</v>
      </c>
      <c r="E84" s="1253">
        <v>2417.87</v>
      </c>
      <c r="F84" s="1264">
        <v>109.16</v>
      </c>
      <c r="G84" s="2513">
        <f t="shared" si="2"/>
        <v>2527.0299999999997</v>
      </c>
      <c r="H84" s="1255">
        <f t="shared" si="3"/>
        <v>2527.0299999999997</v>
      </c>
      <c r="J84" s="1239"/>
      <c r="L84" s="88"/>
      <c r="M84" s="1249"/>
      <c r="N84" s="1223"/>
      <c r="O84" s="1223"/>
      <c r="P84" s="1223"/>
      <c r="Q84" s="1223"/>
    </row>
    <row r="85" spans="1:17" s="38" customFormat="1" ht="12.75" customHeight="1" x14ac:dyDescent="0.2">
      <c r="A85" s="355">
        <v>4100.0600000000004</v>
      </c>
      <c r="B85" s="1262" t="s">
        <v>26</v>
      </c>
      <c r="C85" s="1251" t="s">
        <v>1059</v>
      </c>
      <c r="D85" s="1258" t="s">
        <v>1060</v>
      </c>
      <c r="E85" s="1253">
        <v>4041.35</v>
      </c>
      <c r="F85" s="1264">
        <v>108.47</v>
      </c>
      <c r="G85" s="2513">
        <f t="shared" si="2"/>
        <v>4149.82</v>
      </c>
      <c r="H85" s="1255">
        <f t="shared" si="3"/>
        <v>4149.82</v>
      </c>
      <c r="J85" s="1239"/>
      <c r="L85" s="88"/>
      <c r="M85" s="1249"/>
      <c r="N85" s="1223"/>
      <c r="O85" s="1223"/>
      <c r="P85" s="1223"/>
      <c r="Q85" s="1223"/>
    </row>
    <row r="86" spans="1:17" s="38" customFormat="1" ht="15" customHeight="1" x14ac:dyDescent="0.2">
      <c r="A86" s="355">
        <v>1070.48</v>
      </c>
      <c r="B86" s="1262" t="s">
        <v>26</v>
      </c>
      <c r="C86" s="1244" t="s">
        <v>1061</v>
      </c>
      <c r="D86" s="609" t="s">
        <v>1062</v>
      </c>
      <c r="E86" s="1253">
        <v>1190.51</v>
      </c>
      <c r="F86" s="1264">
        <v>4.67</v>
      </c>
      <c r="G86" s="2513">
        <f t="shared" si="2"/>
        <v>1195.18</v>
      </c>
      <c r="H86" s="1255">
        <f t="shared" si="3"/>
        <v>1195.18</v>
      </c>
      <c r="J86" s="1239"/>
      <c r="L86" s="88"/>
      <c r="M86" s="1249"/>
      <c r="N86" s="1223"/>
      <c r="O86" s="1223"/>
      <c r="P86" s="1223"/>
      <c r="Q86" s="1223"/>
    </row>
    <row r="87" spans="1:17" s="38" customFormat="1" x14ac:dyDescent="0.2">
      <c r="A87" s="355">
        <v>3076.82</v>
      </c>
      <c r="B87" s="1262" t="s">
        <v>26</v>
      </c>
      <c r="C87" s="1244" t="s">
        <v>1063</v>
      </c>
      <c r="D87" s="609" t="s">
        <v>1064</v>
      </c>
      <c r="E87" s="1253">
        <v>2739.22</v>
      </c>
      <c r="F87" s="1264">
        <v>605.74</v>
      </c>
      <c r="G87" s="2513">
        <f t="shared" si="2"/>
        <v>3344.96</v>
      </c>
      <c r="H87" s="1255">
        <f t="shared" si="3"/>
        <v>3344.96</v>
      </c>
      <c r="J87" s="1239"/>
      <c r="L87" s="88"/>
      <c r="M87" s="1249"/>
      <c r="N87" s="1223"/>
      <c r="O87" s="1223"/>
      <c r="P87" s="1223"/>
      <c r="Q87" s="1223"/>
    </row>
    <row r="88" spans="1:17" s="38" customFormat="1" ht="12.75" customHeight="1" x14ac:dyDescent="0.2">
      <c r="A88" s="355">
        <v>2923.68</v>
      </c>
      <c r="B88" s="1262" t="s">
        <v>26</v>
      </c>
      <c r="C88" s="1251" t="s">
        <v>1065</v>
      </c>
      <c r="D88" s="1258" t="s">
        <v>1066</v>
      </c>
      <c r="E88" s="1253">
        <v>2566.7600000000002</v>
      </c>
      <c r="F88" s="1264">
        <v>395.97</v>
      </c>
      <c r="G88" s="2513">
        <f t="shared" si="2"/>
        <v>2962.7300000000005</v>
      </c>
      <c r="H88" s="1255">
        <f t="shared" si="3"/>
        <v>2962.7300000000005</v>
      </c>
      <c r="J88" s="1239"/>
      <c r="L88" s="88"/>
      <c r="M88" s="1249"/>
      <c r="N88" s="1223"/>
      <c r="O88" s="1223"/>
      <c r="P88" s="1223"/>
      <c r="Q88" s="1223"/>
    </row>
    <row r="89" spans="1:17" s="38" customFormat="1" ht="12.75" customHeight="1" x14ac:dyDescent="0.2">
      <c r="A89" s="355">
        <v>4464.97</v>
      </c>
      <c r="B89" s="1262" t="s">
        <v>26</v>
      </c>
      <c r="C89" s="1251" t="s">
        <v>1067</v>
      </c>
      <c r="D89" s="1258" t="s">
        <v>1068</v>
      </c>
      <c r="E89" s="1253">
        <v>4259.7700000000004</v>
      </c>
      <c r="F89" s="1264">
        <v>123.07</v>
      </c>
      <c r="G89" s="2513">
        <f t="shared" si="2"/>
        <v>4382.84</v>
      </c>
      <c r="H89" s="1255">
        <f t="shared" si="3"/>
        <v>4382.84</v>
      </c>
      <c r="J89" s="1239"/>
      <c r="L89" s="88"/>
      <c r="M89" s="1249"/>
      <c r="N89" s="1223"/>
      <c r="O89" s="1223"/>
      <c r="P89" s="1223"/>
      <c r="Q89" s="1223"/>
    </row>
    <row r="90" spans="1:17" s="38" customFormat="1" ht="12.75" customHeight="1" x14ac:dyDescent="0.2">
      <c r="A90" s="355">
        <v>2795.89</v>
      </c>
      <c r="B90" s="1262" t="s">
        <v>26</v>
      </c>
      <c r="C90" s="1251" t="s">
        <v>1069</v>
      </c>
      <c r="D90" s="1258" t="s">
        <v>1070</v>
      </c>
      <c r="E90" s="1253">
        <v>2925.81</v>
      </c>
      <c r="F90" s="1264">
        <v>230.66</v>
      </c>
      <c r="G90" s="2513">
        <f t="shared" si="2"/>
        <v>3156.47</v>
      </c>
      <c r="H90" s="1255">
        <f t="shared" si="3"/>
        <v>3156.47</v>
      </c>
      <c r="J90" s="1239"/>
      <c r="L90" s="88"/>
      <c r="M90" s="1249"/>
      <c r="N90" s="1223"/>
      <c r="O90" s="1223"/>
      <c r="P90" s="1223"/>
      <c r="Q90" s="1223"/>
    </row>
    <row r="91" spans="1:17" s="38" customFormat="1" ht="12.75" customHeight="1" x14ac:dyDescent="0.2">
      <c r="A91" s="355">
        <v>4908.07</v>
      </c>
      <c r="B91" s="1262" t="s">
        <v>26</v>
      </c>
      <c r="C91" s="1251" t="s">
        <v>1071</v>
      </c>
      <c r="D91" s="1258" t="s">
        <v>1072</v>
      </c>
      <c r="E91" s="1253">
        <v>4331.8100000000004</v>
      </c>
      <c r="F91" s="1264">
        <v>792.15</v>
      </c>
      <c r="G91" s="2513">
        <f t="shared" si="2"/>
        <v>5123.96</v>
      </c>
      <c r="H91" s="1255">
        <f t="shared" si="3"/>
        <v>5123.96</v>
      </c>
      <c r="J91" s="1239"/>
      <c r="L91" s="88"/>
      <c r="M91" s="1249"/>
      <c r="N91" s="1223"/>
      <c r="O91" s="1223"/>
      <c r="P91" s="1223"/>
      <c r="Q91" s="1223"/>
    </row>
    <row r="92" spans="1:17" s="38" customFormat="1" ht="12.75" customHeight="1" x14ac:dyDescent="0.2">
      <c r="A92" s="355">
        <v>4555.9399999999996</v>
      </c>
      <c r="B92" s="1262" t="s">
        <v>26</v>
      </c>
      <c r="C92" s="1251" t="s">
        <v>1073</v>
      </c>
      <c r="D92" s="1277" t="s">
        <v>1074</v>
      </c>
      <c r="E92" s="1253">
        <v>3979.64</v>
      </c>
      <c r="F92" s="1264">
        <v>783.64</v>
      </c>
      <c r="G92" s="2513">
        <f t="shared" si="2"/>
        <v>4763.28</v>
      </c>
      <c r="H92" s="1255">
        <f t="shared" si="3"/>
        <v>4763.28</v>
      </c>
      <c r="J92" s="1239"/>
      <c r="L92" s="88"/>
      <c r="M92" s="1249"/>
      <c r="N92" s="1223"/>
      <c r="O92" s="1223"/>
      <c r="P92" s="1223"/>
      <c r="Q92" s="1223"/>
    </row>
    <row r="93" spans="1:17" s="38" customFormat="1" ht="12" customHeight="1" x14ac:dyDescent="0.2">
      <c r="A93" s="355">
        <v>9364.24</v>
      </c>
      <c r="B93" s="1262" t="s">
        <v>26</v>
      </c>
      <c r="C93" s="1251" t="s">
        <v>1075</v>
      </c>
      <c r="D93" s="1258" t="s">
        <v>1076</v>
      </c>
      <c r="E93" s="1253">
        <v>7985.2</v>
      </c>
      <c r="F93" s="1264">
        <v>1871.59</v>
      </c>
      <c r="G93" s="2513">
        <f t="shared" si="2"/>
        <v>9856.7899999999991</v>
      </c>
      <c r="H93" s="1255">
        <f t="shared" si="3"/>
        <v>9856.7899999999991</v>
      </c>
      <c r="J93" s="1239"/>
      <c r="L93" s="88"/>
      <c r="M93" s="1249"/>
      <c r="N93" s="1223"/>
      <c r="O93" s="1223"/>
      <c r="P93" s="1223"/>
      <c r="Q93" s="1223"/>
    </row>
    <row r="94" spans="1:17" s="38" customFormat="1" ht="12.75" customHeight="1" x14ac:dyDescent="0.2">
      <c r="A94" s="355">
        <v>3511.9</v>
      </c>
      <c r="B94" s="1262" t="s">
        <v>26</v>
      </c>
      <c r="C94" s="1251" t="s">
        <v>1077</v>
      </c>
      <c r="D94" s="1258" t="s">
        <v>1078</v>
      </c>
      <c r="E94" s="1253">
        <v>3264.36</v>
      </c>
      <c r="F94" s="1264">
        <v>312.85000000000002</v>
      </c>
      <c r="G94" s="2513">
        <f t="shared" si="2"/>
        <v>3577.21</v>
      </c>
      <c r="H94" s="1255">
        <f t="shared" si="3"/>
        <v>3577.21</v>
      </c>
      <c r="J94" s="1239"/>
      <c r="L94" s="88"/>
      <c r="M94" s="1249"/>
      <c r="N94" s="1223"/>
      <c r="O94" s="1223"/>
      <c r="P94" s="1223"/>
      <c r="Q94" s="1223"/>
    </row>
    <row r="95" spans="1:17" s="38" customFormat="1" ht="12.75" customHeight="1" x14ac:dyDescent="0.2">
      <c r="A95" s="355">
        <v>447.11</v>
      </c>
      <c r="B95" s="1262" t="s">
        <v>26</v>
      </c>
      <c r="C95" s="1251" t="s">
        <v>1079</v>
      </c>
      <c r="D95" s="1258" t="s">
        <v>1080</v>
      </c>
      <c r="E95" s="1253">
        <v>456.91</v>
      </c>
      <c r="F95" s="1264">
        <v>32.01</v>
      </c>
      <c r="G95" s="2513">
        <f t="shared" si="2"/>
        <v>488.92</v>
      </c>
      <c r="H95" s="1255">
        <f t="shared" si="3"/>
        <v>488.92</v>
      </c>
      <c r="J95" s="1239"/>
      <c r="L95" s="88"/>
      <c r="M95" s="1249"/>
      <c r="N95" s="1223"/>
      <c r="O95" s="1223"/>
      <c r="P95" s="1223"/>
      <c r="Q95" s="1223"/>
    </row>
    <row r="96" spans="1:17" s="38" customFormat="1" ht="12.75" customHeight="1" x14ac:dyDescent="0.2">
      <c r="A96" s="355">
        <v>720.32</v>
      </c>
      <c r="B96" s="1262" t="s">
        <v>26</v>
      </c>
      <c r="C96" s="1251" t="s">
        <v>1081</v>
      </c>
      <c r="D96" s="1258" t="s">
        <v>1082</v>
      </c>
      <c r="E96" s="1253">
        <v>884.16</v>
      </c>
      <c r="F96" s="1264">
        <v>0</v>
      </c>
      <c r="G96" s="2513">
        <f t="shared" si="2"/>
        <v>884.16</v>
      </c>
      <c r="H96" s="1255">
        <f t="shared" si="3"/>
        <v>884.16</v>
      </c>
      <c r="J96" s="1239"/>
      <c r="L96" s="88"/>
      <c r="M96" s="1249"/>
      <c r="N96" s="1223"/>
      <c r="O96" s="1223"/>
      <c r="P96" s="1223"/>
      <c r="Q96" s="1223"/>
    </row>
    <row r="97" spans="1:17" s="38" customFormat="1" ht="12.75" customHeight="1" x14ac:dyDescent="0.2">
      <c r="A97" s="355">
        <v>1678.34</v>
      </c>
      <c r="B97" s="1262" t="s">
        <v>26</v>
      </c>
      <c r="C97" s="1251" t="s">
        <v>1083</v>
      </c>
      <c r="D97" s="1258" t="s">
        <v>1084</v>
      </c>
      <c r="E97" s="1253">
        <v>1616.54</v>
      </c>
      <c r="F97" s="1264">
        <v>79</v>
      </c>
      <c r="G97" s="2513">
        <f t="shared" si="2"/>
        <v>1695.54</v>
      </c>
      <c r="H97" s="1255">
        <f t="shared" si="3"/>
        <v>1695.54</v>
      </c>
      <c r="J97" s="1239"/>
      <c r="L97" s="88"/>
      <c r="M97" s="1249"/>
      <c r="N97" s="1223"/>
      <c r="O97" s="1223"/>
      <c r="P97" s="1223"/>
      <c r="Q97" s="1223"/>
    </row>
    <row r="98" spans="1:17" s="38" customFormat="1" ht="22.5" x14ac:dyDescent="0.2">
      <c r="A98" s="355">
        <v>1191.68</v>
      </c>
      <c r="B98" s="1262" t="s">
        <v>26</v>
      </c>
      <c r="C98" s="1251" t="s">
        <v>1085</v>
      </c>
      <c r="D98" s="1277" t="s">
        <v>1086</v>
      </c>
      <c r="E98" s="1253">
        <v>1152.33</v>
      </c>
      <c r="F98" s="1264">
        <v>0</v>
      </c>
      <c r="G98" s="2513">
        <f t="shared" si="2"/>
        <v>1152.33</v>
      </c>
      <c r="H98" s="1255">
        <f t="shared" si="3"/>
        <v>1152.33</v>
      </c>
      <c r="J98" s="1239"/>
      <c r="L98" s="88"/>
      <c r="M98" s="1249"/>
      <c r="N98" s="1223"/>
      <c r="O98" s="1223"/>
      <c r="P98" s="1223"/>
      <c r="Q98" s="1223"/>
    </row>
    <row r="99" spans="1:17" s="38" customFormat="1" x14ac:dyDescent="0.2">
      <c r="A99" s="355">
        <v>9672.44</v>
      </c>
      <c r="B99" s="1262" t="s">
        <v>26</v>
      </c>
      <c r="C99" s="1251" t="s">
        <v>1087</v>
      </c>
      <c r="D99" s="1258" t="s">
        <v>1088</v>
      </c>
      <c r="E99" s="1253">
        <v>9385.73</v>
      </c>
      <c r="F99" s="1264">
        <v>2562.14</v>
      </c>
      <c r="G99" s="2513">
        <f t="shared" si="2"/>
        <v>11947.869999999999</v>
      </c>
      <c r="H99" s="1255">
        <f t="shared" si="3"/>
        <v>11947.869999999999</v>
      </c>
      <c r="J99" s="1239"/>
      <c r="L99" s="88"/>
      <c r="M99" s="1249"/>
      <c r="N99" s="1223"/>
      <c r="O99" s="1223"/>
      <c r="P99" s="1223"/>
      <c r="Q99" s="1223"/>
    </row>
    <row r="100" spans="1:17" s="38" customFormat="1" x14ac:dyDescent="0.2">
      <c r="A100" s="355">
        <v>0</v>
      </c>
      <c r="B100" s="1262" t="s">
        <v>26</v>
      </c>
      <c r="C100" s="1251">
        <v>1495</v>
      </c>
      <c r="D100" s="1258" t="s">
        <v>1089</v>
      </c>
      <c r="E100" s="1253">
        <v>982.97</v>
      </c>
      <c r="F100" s="1254">
        <v>0</v>
      </c>
      <c r="G100" s="2513">
        <f t="shared" si="2"/>
        <v>982.97</v>
      </c>
      <c r="H100" s="1255">
        <f t="shared" si="3"/>
        <v>982.97</v>
      </c>
      <c r="J100" s="1239"/>
      <c r="L100" s="88"/>
      <c r="M100" s="1249"/>
      <c r="N100" s="1223"/>
      <c r="O100" s="1223"/>
      <c r="P100" s="1223"/>
      <c r="Q100" s="1223"/>
    </row>
    <row r="101" spans="1:17" s="38" customFormat="1" ht="13.7" customHeight="1" thickBot="1" x14ac:dyDescent="0.25">
      <c r="A101" s="779">
        <v>10384.73</v>
      </c>
      <c r="B101" s="262" t="s">
        <v>26</v>
      </c>
      <c r="C101" s="272">
        <v>13040000</v>
      </c>
      <c r="D101" s="1278" t="s">
        <v>1090</v>
      </c>
      <c r="E101" s="1279">
        <v>9750.25</v>
      </c>
      <c r="F101" s="1280">
        <v>0</v>
      </c>
      <c r="G101" s="2516">
        <f>+E101+F101</f>
        <v>9750.25</v>
      </c>
      <c r="H101" s="2920">
        <f t="shared" si="3"/>
        <v>9750.25</v>
      </c>
      <c r="J101" s="1239"/>
      <c r="L101" s="1281"/>
      <c r="M101" s="1281"/>
      <c r="N101" s="1223"/>
      <c r="O101" s="1223"/>
      <c r="P101" s="1223"/>
      <c r="Q101" s="1223"/>
    </row>
    <row r="103" spans="1:17" ht="10.5" customHeight="1" x14ac:dyDescent="0.2"/>
    <row r="104" spans="1:17" ht="18.75" customHeight="1" x14ac:dyDescent="0.2">
      <c r="B104" s="35" t="s">
        <v>1091</v>
      </c>
      <c r="C104" s="35"/>
      <c r="D104" s="35"/>
      <c r="E104" s="35"/>
      <c r="F104" s="35"/>
      <c r="G104" s="1282"/>
      <c r="H104" s="35"/>
      <c r="I104" s="35"/>
    </row>
    <row r="105" spans="1:17" ht="12" thickBot="1" x14ac:dyDescent="0.25">
      <c r="B105" s="2"/>
      <c r="C105" s="2"/>
      <c r="D105" s="2"/>
      <c r="E105" s="12"/>
      <c r="F105" s="12"/>
      <c r="G105" s="90" t="s">
        <v>19</v>
      </c>
      <c r="H105" s="278"/>
    </row>
    <row r="106" spans="1:17" ht="11.25" customHeight="1" x14ac:dyDescent="0.2">
      <c r="A106" s="3101" t="s">
        <v>142</v>
      </c>
      <c r="B106" s="3113" t="s">
        <v>20</v>
      </c>
      <c r="C106" s="3115" t="s">
        <v>1092</v>
      </c>
      <c r="D106" s="3125" t="s">
        <v>33</v>
      </c>
      <c r="E106" s="3109" t="s">
        <v>143</v>
      </c>
      <c r="F106" s="3111" t="s">
        <v>144</v>
      </c>
      <c r="G106" s="3146" t="s">
        <v>38</v>
      </c>
      <c r="H106" s="9"/>
    </row>
    <row r="107" spans="1:17" ht="16.5" customHeight="1" thickBot="1" x14ac:dyDescent="0.25">
      <c r="A107" s="3102"/>
      <c r="B107" s="3134"/>
      <c r="C107" s="3133"/>
      <c r="D107" s="3126"/>
      <c r="E107" s="3110"/>
      <c r="F107" s="3112"/>
      <c r="G107" s="3147"/>
      <c r="H107" s="9"/>
    </row>
    <row r="108" spans="1:17" ht="15" customHeight="1" thickBot="1" x14ac:dyDescent="0.25">
      <c r="A108" s="1283">
        <v>7390</v>
      </c>
      <c r="B108" s="19" t="s">
        <v>25</v>
      </c>
      <c r="C108" s="23" t="s">
        <v>23</v>
      </c>
      <c r="D108" s="18" t="s">
        <v>27</v>
      </c>
      <c r="E108" s="1283">
        <f>E109+E115+E125+E122</f>
        <v>14950</v>
      </c>
      <c r="F108" s="1283">
        <f>F109+F115+F125+F122</f>
        <v>14950</v>
      </c>
      <c r="G108" s="215" t="s">
        <v>21</v>
      </c>
      <c r="H108" s="9"/>
    </row>
    <row r="109" spans="1:17" x14ac:dyDescent="0.2">
      <c r="A109" s="903">
        <v>780</v>
      </c>
      <c r="B109" s="1284" t="s">
        <v>26</v>
      </c>
      <c r="C109" s="1284" t="s">
        <v>21</v>
      </c>
      <c r="D109" s="1285" t="s">
        <v>1093</v>
      </c>
      <c r="E109" s="2446">
        <f>SUM(E110:E114)</f>
        <v>830</v>
      </c>
      <c r="F109" s="907">
        <f>SUM(F110:F114)</f>
        <v>830</v>
      </c>
      <c r="G109" s="301"/>
      <c r="H109" s="276"/>
      <c r="J109" s="605"/>
    </row>
    <row r="110" spans="1:17" x14ac:dyDescent="0.2">
      <c r="A110" s="355">
        <v>150</v>
      </c>
      <c r="B110" s="347" t="s">
        <v>36</v>
      </c>
      <c r="C110" s="1071" t="s">
        <v>1094</v>
      </c>
      <c r="D110" s="358" t="s">
        <v>1095</v>
      </c>
      <c r="E110" s="2472">
        <v>150</v>
      </c>
      <c r="F110" s="30">
        <v>150</v>
      </c>
      <c r="G110" s="14"/>
      <c r="H110" s="276"/>
    </row>
    <row r="111" spans="1:17" x14ac:dyDescent="0.2">
      <c r="A111" s="355">
        <v>350</v>
      </c>
      <c r="B111" s="347" t="s">
        <v>36</v>
      </c>
      <c r="C111" s="1071" t="s">
        <v>1096</v>
      </c>
      <c r="D111" s="358" t="s">
        <v>1097</v>
      </c>
      <c r="E111" s="2472">
        <v>350</v>
      </c>
      <c r="F111" s="30">
        <v>350</v>
      </c>
      <c r="G111" s="14"/>
      <c r="H111" s="276"/>
    </row>
    <row r="112" spans="1:17" x14ac:dyDescent="0.2">
      <c r="A112" s="355">
        <v>200</v>
      </c>
      <c r="B112" s="347" t="s">
        <v>36</v>
      </c>
      <c r="C112" s="1071" t="s">
        <v>1098</v>
      </c>
      <c r="D112" s="358" t="s">
        <v>1099</v>
      </c>
      <c r="E112" s="2472">
        <v>200</v>
      </c>
      <c r="F112" s="30">
        <v>200</v>
      </c>
      <c r="G112" s="14"/>
      <c r="H112" s="276"/>
    </row>
    <row r="113" spans="1:8" x14ac:dyDescent="0.2">
      <c r="A113" s="355">
        <v>80</v>
      </c>
      <c r="B113" s="347" t="s">
        <v>36</v>
      </c>
      <c r="C113" s="1071" t="s">
        <v>1100</v>
      </c>
      <c r="D113" s="358" t="s">
        <v>1101</v>
      </c>
      <c r="E113" s="2472">
        <v>80</v>
      </c>
      <c r="F113" s="30">
        <v>80</v>
      </c>
      <c r="G113" s="14"/>
      <c r="H113" s="276"/>
    </row>
    <row r="114" spans="1:8" x14ac:dyDescent="0.2">
      <c r="A114" s="355">
        <v>0</v>
      </c>
      <c r="B114" s="347" t="s">
        <v>36</v>
      </c>
      <c r="C114" s="1071" t="s">
        <v>1102</v>
      </c>
      <c r="D114" s="358" t="s">
        <v>1103</v>
      </c>
      <c r="E114" s="2472">
        <v>50</v>
      </c>
      <c r="F114" s="30">
        <v>50</v>
      </c>
      <c r="G114" s="14"/>
      <c r="H114" s="276"/>
    </row>
    <row r="115" spans="1:8" x14ac:dyDescent="0.2">
      <c r="A115" s="1286">
        <v>1230</v>
      </c>
      <c r="B115" s="1287" t="s">
        <v>26</v>
      </c>
      <c r="C115" s="1288" t="s">
        <v>21</v>
      </c>
      <c r="D115" s="1289" t="s">
        <v>1104</v>
      </c>
      <c r="E115" s="2517">
        <f>SUM(E116:E121)</f>
        <v>1400</v>
      </c>
      <c r="F115" s="1290">
        <f>SUM(F116:F121)</f>
        <v>1400</v>
      </c>
      <c r="G115" s="815"/>
      <c r="H115" s="276"/>
    </row>
    <row r="116" spans="1:8" x14ac:dyDescent="0.2">
      <c r="A116" s="355">
        <v>30</v>
      </c>
      <c r="B116" s="347" t="s">
        <v>36</v>
      </c>
      <c r="C116" s="1071" t="s">
        <v>1105</v>
      </c>
      <c r="D116" s="358" t="s">
        <v>1106</v>
      </c>
      <c r="E116" s="2472">
        <v>100</v>
      </c>
      <c r="F116" s="30">
        <v>100</v>
      </c>
      <c r="G116" s="14"/>
      <c r="H116" s="276"/>
    </row>
    <row r="117" spans="1:8" x14ac:dyDescent="0.2">
      <c r="A117" s="355">
        <v>100</v>
      </c>
      <c r="B117" s="347" t="s">
        <v>36</v>
      </c>
      <c r="C117" s="1071" t="s">
        <v>1107</v>
      </c>
      <c r="D117" s="358" t="s">
        <v>1108</v>
      </c>
      <c r="E117" s="2472">
        <v>100</v>
      </c>
      <c r="F117" s="30">
        <v>100</v>
      </c>
      <c r="G117" s="1291"/>
      <c r="H117" s="276"/>
    </row>
    <row r="118" spans="1:8" x14ac:dyDescent="0.2">
      <c r="A118" s="355">
        <v>600</v>
      </c>
      <c r="B118" s="347" t="s">
        <v>36</v>
      </c>
      <c r="C118" s="1071" t="s">
        <v>1109</v>
      </c>
      <c r="D118" s="376" t="s">
        <v>1110</v>
      </c>
      <c r="E118" s="2472">
        <v>600</v>
      </c>
      <c r="F118" s="30">
        <v>600</v>
      </c>
      <c r="G118" s="1291"/>
      <c r="H118" s="276"/>
    </row>
    <row r="119" spans="1:8" x14ac:dyDescent="0.2">
      <c r="A119" s="355">
        <v>100</v>
      </c>
      <c r="B119" s="347" t="s">
        <v>36</v>
      </c>
      <c r="C119" s="1071" t="s">
        <v>1111</v>
      </c>
      <c r="D119" s="358" t="s">
        <v>1112</v>
      </c>
      <c r="E119" s="2472">
        <v>100</v>
      </c>
      <c r="F119" s="30">
        <v>100</v>
      </c>
      <c r="G119" s="15"/>
      <c r="H119" s="276"/>
    </row>
    <row r="120" spans="1:8" x14ac:dyDescent="0.2">
      <c r="A120" s="355">
        <v>400</v>
      </c>
      <c r="B120" s="347" t="s">
        <v>36</v>
      </c>
      <c r="C120" s="1071" t="s">
        <v>1113</v>
      </c>
      <c r="D120" s="376" t="s">
        <v>1114</v>
      </c>
      <c r="E120" s="2472">
        <v>400</v>
      </c>
      <c r="F120" s="30">
        <v>400</v>
      </c>
      <c r="G120" s="14"/>
      <c r="H120" s="276"/>
    </row>
    <row r="121" spans="1:8" x14ac:dyDescent="0.2">
      <c r="A121" s="355">
        <v>0</v>
      </c>
      <c r="B121" s="347" t="s">
        <v>36</v>
      </c>
      <c r="C121" s="1071" t="s">
        <v>1115</v>
      </c>
      <c r="D121" s="1292" t="s">
        <v>1116</v>
      </c>
      <c r="E121" s="2472">
        <v>100</v>
      </c>
      <c r="F121" s="30">
        <v>100</v>
      </c>
      <c r="G121" s="14"/>
      <c r="H121" s="276"/>
    </row>
    <row r="122" spans="1:8" x14ac:dyDescent="0.2">
      <c r="A122" s="1293">
        <v>1080</v>
      </c>
      <c r="B122" s="1294" t="s">
        <v>26</v>
      </c>
      <c r="C122" s="663" t="s">
        <v>21</v>
      </c>
      <c r="D122" s="664" t="s">
        <v>481</v>
      </c>
      <c r="E122" s="2470">
        <f>SUM(E123:E124)</f>
        <v>220</v>
      </c>
      <c r="F122" s="665">
        <f>SUM(F123:F124)</f>
        <v>220</v>
      </c>
      <c r="G122" s="815"/>
      <c r="H122" s="276"/>
    </row>
    <row r="123" spans="1:8" x14ac:dyDescent="0.2">
      <c r="A123" s="355">
        <v>500</v>
      </c>
      <c r="B123" s="347" t="s">
        <v>26</v>
      </c>
      <c r="C123" s="1071" t="s">
        <v>1117</v>
      </c>
      <c r="D123" s="358" t="s">
        <v>1118</v>
      </c>
      <c r="E123" s="2472">
        <v>150</v>
      </c>
      <c r="F123" s="30">
        <v>150</v>
      </c>
      <c r="G123" s="1291"/>
      <c r="H123" s="276"/>
    </row>
    <row r="124" spans="1:8" x14ac:dyDescent="0.2">
      <c r="A124" s="355">
        <v>70</v>
      </c>
      <c r="B124" s="347" t="s">
        <v>26</v>
      </c>
      <c r="C124" s="1071" t="s">
        <v>1119</v>
      </c>
      <c r="D124" s="358" t="s">
        <v>1120</v>
      </c>
      <c r="E124" s="2472">
        <v>70</v>
      </c>
      <c r="F124" s="30">
        <v>70</v>
      </c>
      <c r="G124" s="1291"/>
      <c r="H124" s="276"/>
    </row>
    <row r="125" spans="1:8" x14ac:dyDescent="0.2">
      <c r="A125" s="1295">
        <v>4300</v>
      </c>
      <c r="B125" s="1296" t="s">
        <v>1121</v>
      </c>
      <c r="C125" s="1297" t="s">
        <v>21</v>
      </c>
      <c r="D125" s="1298" t="s">
        <v>1122</v>
      </c>
      <c r="E125" s="2518">
        <f>SUM(E126:E127)</f>
        <v>12500</v>
      </c>
      <c r="F125" s="1299">
        <f>SUM(F126:F127)</f>
        <v>12500</v>
      </c>
      <c r="G125" s="15"/>
      <c r="H125" s="276"/>
    </row>
    <row r="126" spans="1:8" x14ac:dyDescent="0.2">
      <c r="A126" s="690">
        <v>2300</v>
      </c>
      <c r="B126" s="683" t="s">
        <v>36</v>
      </c>
      <c r="C126" s="639" t="s">
        <v>1123</v>
      </c>
      <c r="D126" s="1300" t="s">
        <v>1124</v>
      </c>
      <c r="E126" s="2519">
        <v>2500</v>
      </c>
      <c r="F126" s="694">
        <v>2500</v>
      </c>
      <c r="G126" s="15"/>
      <c r="H126" s="276"/>
    </row>
    <row r="127" spans="1:8" ht="23.25" thickBot="1" x14ac:dyDescent="0.25">
      <c r="A127" s="1301">
        <v>2000</v>
      </c>
      <c r="B127" s="1302" t="s">
        <v>36</v>
      </c>
      <c r="C127" s="1303" t="s">
        <v>1125</v>
      </c>
      <c r="D127" s="1304" t="s">
        <v>1126</v>
      </c>
      <c r="E127" s="2520">
        <v>10000</v>
      </c>
      <c r="F127" s="1305">
        <v>10000</v>
      </c>
      <c r="G127" s="1306"/>
      <c r="H127" s="276"/>
    </row>
    <row r="133" spans="1:17" ht="18.75" customHeight="1" x14ac:dyDescent="0.2">
      <c r="B133" s="35" t="s">
        <v>1127</v>
      </c>
      <c r="C133" s="35"/>
      <c r="D133" s="35"/>
      <c r="E133" s="35"/>
      <c r="F133" s="35"/>
      <c r="G133" s="35"/>
      <c r="H133" s="35"/>
    </row>
    <row r="134" spans="1:17" ht="12" thickBot="1" x14ac:dyDescent="0.25">
      <c r="B134" s="2"/>
      <c r="C134" s="2"/>
      <c r="D134" s="2"/>
      <c r="E134" s="12"/>
      <c r="F134" s="12"/>
      <c r="G134" s="90" t="s">
        <v>19</v>
      </c>
      <c r="H134" s="278"/>
      <c r="K134" s="276"/>
    </row>
    <row r="135" spans="1:17" ht="11.25" customHeight="1" x14ac:dyDescent="0.2">
      <c r="A135" s="3101" t="s">
        <v>142</v>
      </c>
      <c r="B135" s="3113" t="s">
        <v>20</v>
      </c>
      <c r="C135" s="3115" t="s">
        <v>1128</v>
      </c>
      <c r="D135" s="3125" t="s">
        <v>40</v>
      </c>
      <c r="E135" s="3109" t="s">
        <v>143</v>
      </c>
      <c r="F135" s="3111" t="s">
        <v>144</v>
      </c>
      <c r="G135" s="3146" t="s">
        <v>38</v>
      </c>
      <c r="H135" s="9"/>
      <c r="J135" s="276"/>
    </row>
    <row r="136" spans="1:17" ht="15.75" customHeight="1" thickBot="1" x14ac:dyDescent="0.25">
      <c r="A136" s="3102"/>
      <c r="B136" s="3134"/>
      <c r="C136" s="3133"/>
      <c r="D136" s="3126"/>
      <c r="E136" s="3110"/>
      <c r="F136" s="3112"/>
      <c r="G136" s="3147"/>
      <c r="H136" s="9"/>
      <c r="J136" s="276"/>
      <c r="L136" s="371"/>
      <c r="M136" s="371"/>
      <c r="N136" s="371"/>
      <c r="O136" s="371"/>
      <c r="P136" s="371"/>
      <c r="Q136" s="371"/>
    </row>
    <row r="137" spans="1:17" ht="15" customHeight="1" thickBot="1" x14ac:dyDescent="0.25">
      <c r="A137" s="20">
        <v>8008.32</v>
      </c>
      <c r="B137" s="19" t="s">
        <v>25</v>
      </c>
      <c r="C137" s="23" t="s">
        <v>23</v>
      </c>
      <c r="D137" s="19" t="s">
        <v>27</v>
      </c>
      <c r="E137" s="20">
        <f>E138+E161+E159</f>
        <v>11660</v>
      </c>
      <c r="F137" s="20">
        <f>F138+F161+F159</f>
        <v>11660</v>
      </c>
      <c r="G137" s="215" t="s">
        <v>21</v>
      </c>
      <c r="H137" s="9"/>
      <c r="J137" s="1239"/>
      <c r="L137" s="1307"/>
      <c r="M137" s="1235"/>
      <c r="N137" s="1235"/>
      <c r="O137" s="1235"/>
      <c r="P137" s="698"/>
      <c r="Q137" s="371"/>
    </row>
    <row r="138" spans="1:17" x14ac:dyDescent="0.2">
      <c r="A138" s="1308">
        <v>2850</v>
      </c>
      <c r="B138" s="1309" t="s">
        <v>26</v>
      </c>
      <c r="C138" s="1310" t="s">
        <v>21</v>
      </c>
      <c r="D138" s="1311" t="s">
        <v>1129</v>
      </c>
      <c r="E138" s="2521">
        <f>SUM(E139:E158)</f>
        <v>3610</v>
      </c>
      <c r="F138" s="1312">
        <f>SUM(F139:F158)</f>
        <v>4360</v>
      </c>
      <c r="G138" s="760"/>
      <c r="H138" s="276"/>
      <c r="J138" s="1239"/>
      <c r="L138" s="1307"/>
      <c r="M138" s="1235"/>
      <c r="N138" s="1235"/>
      <c r="O138" s="1235"/>
      <c r="P138" s="698"/>
      <c r="Q138" s="371"/>
    </row>
    <row r="139" spans="1:17" x14ac:dyDescent="0.2">
      <c r="A139" s="155">
        <v>200</v>
      </c>
      <c r="B139" s="347" t="s">
        <v>25</v>
      </c>
      <c r="C139" s="1069" t="s">
        <v>1130</v>
      </c>
      <c r="D139" s="421" t="s">
        <v>1110</v>
      </c>
      <c r="E139" s="2472">
        <v>200</v>
      </c>
      <c r="F139" s="1313">
        <v>200</v>
      </c>
      <c r="G139" s="1314"/>
      <c r="H139" s="276"/>
      <c r="J139" s="276"/>
      <c r="K139" s="605"/>
      <c r="L139" s="1315"/>
      <c r="M139" s="1235"/>
      <c r="N139" s="1235"/>
      <c r="O139" s="1235"/>
      <c r="P139" s="698"/>
      <c r="Q139" s="371"/>
    </row>
    <row r="140" spans="1:17" x14ac:dyDescent="0.2">
      <c r="A140" s="155">
        <v>120</v>
      </c>
      <c r="B140" s="347" t="s">
        <v>25</v>
      </c>
      <c r="C140" s="1071" t="s">
        <v>1131</v>
      </c>
      <c r="D140" s="746" t="s">
        <v>1112</v>
      </c>
      <c r="E140" s="2472">
        <v>150</v>
      </c>
      <c r="F140" s="1313">
        <v>150</v>
      </c>
      <c r="G140" s="653"/>
      <c r="H140" s="276"/>
      <c r="J140" s="276"/>
      <c r="L140" s="1307"/>
      <c r="M140" s="1235"/>
      <c r="N140" s="1235"/>
      <c r="O140" s="1235"/>
      <c r="P140" s="698"/>
      <c r="Q140" s="371"/>
    </row>
    <row r="141" spans="1:17" ht="22.5" x14ac:dyDescent="0.2">
      <c r="A141" s="155">
        <v>50</v>
      </c>
      <c r="B141" s="347" t="s">
        <v>25</v>
      </c>
      <c r="C141" s="1316" t="s">
        <v>1132</v>
      </c>
      <c r="D141" s="1317" t="s">
        <v>1133</v>
      </c>
      <c r="E141" s="2472">
        <v>50</v>
      </c>
      <c r="F141" s="1313">
        <v>50</v>
      </c>
      <c r="G141" s="653"/>
      <c r="H141" s="276"/>
      <c r="J141" s="276"/>
      <c r="L141" s="1307"/>
      <c r="M141" s="1235"/>
      <c r="N141" s="1235"/>
      <c r="O141" s="1235"/>
      <c r="P141" s="698"/>
      <c r="Q141" s="371"/>
    </row>
    <row r="142" spans="1:17" ht="21.75" customHeight="1" x14ac:dyDescent="0.2">
      <c r="A142" s="155">
        <v>100</v>
      </c>
      <c r="B142" s="347" t="s">
        <v>25</v>
      </c>
      <c r="C142" s="1071" t="s">
        <v>1134</v>
      </c>
      <c r="D142" s="1317" t="s">
        <v>1135</v>
      </c>
      <c r="E142" s="2472">
        <v>100</v>
      </c>
      <c r="F142" s="1313">
        <v>100</v>
      </c>
      <c r="G142" s="653"/>
      <c r="H142" s="276"/>
      <c r="I142" s="926"/>
      <c r="J142" s="276"/>
      <c r="L142" s="1307"/>
      <c r="M142" s="1235"/>
      <c r="N142" s="1235"/>
      <c r="O142" s="1235"/>
      <c r="P142" s="698"/>
      <c r="Q142" s="371"/>
    </row>
    <row r="143" spans="1:17" s="38" customFormat="1" ht="22.5" x14ac:dyDescent="0.2">
      <c r="A143" s="155">
        <v>500</v>
      </c>
      <c r="B143" s="347" t="s">
        <v>25</v>
      </c>
      <c r="C143" s="697" t="s">
        <v>1136</v>
      </c>
      <c r="D143" s="1317" t="s">
        <v>1137</v>
      </c>
      <c r="E143" s="2472">
        <v>500</v>
      </c>
      <c r="F143" s="1313">
        <v>500</v>
      </c>
      <c r="G143" s="1318"/>
      <c r="H143" s="89"/>
      <c r="J143" s="89"/>
      <c r="L143" s="108"/>
      <c r="M143" s="108"/>
      <c r="N143" s="108"/>
      <c r="O143" s="108"/>
      <c r="P143" s="108"/>
      <c r="Q143" s="108"/>
    </row>
    <row r="144" spans="1:17" s="38" customFormat="1" x14ac:dyDescent="0.2">
      <c r="A144" s="155">
        <v>500</v>
      </c>
      <c r="B144" s="347" t="s">
        <v>25</v>
      </c>
      <c r="C144" s="697" t="s">
        <v>1138</v>
      </c>
      <c r="D144" s="1317" t="s">
        <v>1139</v>
      </c>
      <c r="E144" s="2472">
        <v>500</v>
      </c>
      <c r="F144" s="1313">
        <v>500</v>
      </c>
      <c r="G144" s="653"/>
      <c r="H144" s="89"/>
      <c r="J144" s="89"/>
      <c r="L144" s="1307"/>
      <c r="M144" s="1235"/>
      <c r="N144" s="1235"/>
      <c r="O144" s="1235"/>
      <c r="P144" s="698"/>
      <c r="Q144" s="108"/>
    </row>
    <row r="145" spans="1:17" s="38" customFormat="1" ht="33.75" x14ac:dyDescent="0.2">
      <c r="A145" s="155">
        <v>100</v>
      </c>
      <c r="B145" s="347" t="s">
        <v>25</v>
      </c>
      <c r="C145" s="697" t="s">
        <v>1140</v>
      </c>
      <c r="D145" s="746" t="s">
        <v>1141</v>
      </c>
      <c r="E145" s="2472">
        <v>100</v>
      </c>
      <c r="F145" s="1313">
        <v>100</v>
      </c>
      <c r="G145" s="653"/>
      <c r="H145" s="89"/>
      <c r="J145" s="89"/>
      <c r="L145" s="1307"/>
      <c r="M145" s="1235"/>
      <c r="N145" s="1235"/>
      <c r="O145" s="1235"/>
      <c r="P145" s="698"/>
      <c r="Q145" s="108"/>
    </row>
    <row r="146" spans="1:17" s="38" customFormat="1" ht="22.5" x14ac:dyDescent="0.2">
      <c r="A146" s="1319">
        <v>85</v>
      </c>
      <c r="B146" s="347" t="s">
        <v>25</v>
      </c>
      <c r="C146" s="1320" t="s">
        <v>1142</v>
      </c>
      <c r="D146" s="421" t="s">
        <v>1143</v>
      </c>
      <c r="E146" s="2522">
        <v>100</v>
      </c>
      <c r="F146" s="1321">
        <v>100</v>
      </c>
      <c r="G146" s="653"/>
      <c r="H146" s="89"/>
      <c r="J146" s="89"/>
      <c r="L146" s="1307"/>
      <c r="M146" s="1235"/>
      <c r="N146" s="1235"/>
      <c r="O146" s="1235"/>
      <c r="P146" s="698"/>
      <c r="Q146" s="108"/>
    </row>
    <row r="147" spans="1:17" s="38" customFormat="1" ht="22.5" x14ac:dyDescent="0.2">
      <c r="A147" s="1319">
        <v>15</v>
      </c>
      <c r="B147" s="347" t="s">
        <v>25</v>
      </c>
      <c r="C147" s="1320" t="s">
        <v>1144</v>
      </c>
      <c r="D147" s="421" t="s">
        <v>1145</v>
      </c>
      <c r="E147" s="2522">
        <v>20</v>
      </c>
      <c r="F147" s="1321">
        <v>20</v>
      </c>
      <c r="G147" s="653"/>
      <c r="H147" s="89"/>
      <c r="J147" s="89"/>
      <c r="L147" s="1307"/>
      <c r="M147" s="1235"/>
      <c r="N147" s="1235"/>
      <c r="O147" s="1235"/>
      <c r="P147" s="698"/>
      <c r="Q147" s="108"/>
    </row>
    <row r="148" spans="1:17" s="38" customFormat="1" ht="22.5" x14ac:dyDescent="0.2">
      <c r="A148" s="1319">
        <v>15</v>
      </c>
      <c r="B148" s="347" t="s">
        <v>25</v>
      </c>
      <c r="C148" s="1320" t="s">
        <v>1146</v>
      </c>
      <c r="D148" s="421" t="s">
        <v>1147</v>
      </c>
      <c r="E148" s="2522">
        <v>20</v>
      </c>
      <c r="F148" s="1321">
        <v>20</v>
      </c>
      <c r="G148" s="653"/>
      <c r="H148" s="89"/>
      <c r="J148" s="89"/>
      <c r="L148" s="1307"/>
      <c r="M148" s="1235"/>
      <c r="N148" s="1235"/>
      <c r="O148" s="1235"/>
      <c r="P148" s="698"/>
      <c r="Q148" s="108"/>
    </row>
    <row r="149" spans="1:17" s="38" customFormat="1" ht="22.5" x14ac:dyDescent="0.2">
      <c r="A149" s="1319">
        <v>15</v>
      </c>
      <c r="B149" s="347" t="s">
        <v>25</v>
      </c>
      <c r="C149" s="1320" t="s">
        <v>1148</v>
      </c>
      <c r="D149" s="421" t="s">
        <v>1149</v>
      </c>
      <c r="E149" s="2522">
        <v>20</v>
      </c>
      <c r="F149" s="1321">
        <v>20</v>
      </c>
      <c r="G149" s="653"/>
      <c r="H149" s="89"/>
      <c r="J149" s="89"/>
      <c r="L149" s="1307"/>
      <c r="M149" s="1235"/>
      <c r="N149" s="1235"/>
      <c r="O149" s="1235"/>
      <c r="P149" s="698"/>
      <c r="Q149" s="108"/>
    </row>
    <row r="150" spans="1:17" ht="33.75" x14ac:dyDescent="0.2">
      <c r="A150" s="1319">
        <v>150</v>
      </c>
      <c r="B150" s="347" t="s">
        <v>25</v>
      </c>
      <c r="C150" s="1320" t="s">
        <v>1150</v>
      </c>
      <c r="D150" s="421" t="s">
        <v>1151</v>
      </c>
      <c r="E150" s="2522">
        <v>150</v>
      </c>
      <c r="F150" s="1321">
        <v>550</v>
      </c>
      <c r="G150" s="653" t="s">
        <v>1152</v>
      </c>
      <c r="H150" s="698"/>
      <c r="I150" s="405"/>
      <c r="J150" s="154"/>
      <c r="K150" s="1322"/>
      <c r="L150" s="1322"/>
      <c r="M150" s="1322"/>
      <c r="N150" s="698"/>
    </row>
    <row r="151" spans="1:17" ht="22.5" x14ac:dyDescent="0.2">
      <c r="A151" s="1323">
        <v>400</v>
      </c>
      <c r="B151" s="347" t="s">
        <v>25</v>
      </c>
      <c r="C151" s="1226" t="s">
        <v>1153</v>
      </c>
      <c r="D151" s="418" t="s">
        <v>1154</v>
      </c>
      <c r="E151" s="2523">
        <v>400</v>
      </c>
      <c r="F151" s="1324">
        <v>400</v>
      </c>
      <c r="G151" s="1325"/>
      <c r="H151" s="698"/>
      <c r="I151" s="405"/>
      <c r="J151" s="154"/>
      <c r="K151" s="1322"/>
      <c r="L151" s="1322"/>
      <c r="M151" s="1322"/>
      <c r="N151" s="698"/>
    </row>
    <row r="152" spans="1:17" x14ac:dyDescent="0.2">
      <c r="A152" s="1319">
        <v>200</v>
      </c>
      <c r="B152" s="347" t="s">
        <v>25</v>
      </c>
      <c r="C152" s="1320" t="s">
        <v>1155</v>
      </c>
      <c r="D152" s="421" t="s">
        <v>1156</v>
      </c>
      <c r="E152" s="2522">
        <v>200</v>
      </c>
      <c r="F152" s="1321">
        <v>200</v>
      </c>
      <c r="G152" s="1326"/>
      <c r="H152" s="698"/>
      <c r="I152" s="405"/>
      <c r="J152" s="154"/>
      <c r="K152" s="1322"/>
      <c r="L152" s="1322"/>
      <c r="M152" s="1322"/>
      <c r="N152" s="698"/>
    </row>
    <row r="153" spans="1:17" s="38" customFormat="1" ht="22.5" x14ac:dyDescent="0.2">
      <c r="A153" s="155">
        <v>200</v>
      </c>
      <c r="B153" s="347" t="s">
        <v>25</v>
      </c>
      <c r="C153" s="692" t="s">
        <v>1157</v>
      </c>
      <c r="D153" s="746" t="s">
        <v>1158</v>
      </c>
      <c r="E153" s="2472">
        <v>200</v>
      </c>
      <c r="F153" s="1313">
        <v>200</v>
      </c>
      <c r="G153" s="653"/>
      <c r="H153" s="89"/>
      <c r="J153" s="89"/>
      <c r="L153" s="1307"/>
      <c r="M153" s="1235"/>
      <c r="N153" s="1235"/>
      <c r="O153" s="1235"/>
      <c r="P153" s="698"/>
      <c r="Q153" s="108"/>
    </row>
    <row r="154" spans="1:17" s="38" customFormat="1" x14ac:dyDescent="0.2">
      <c r="A154" s="155">
        <v>200</v>
      </c>
      <c r="B154" s="347" t="s">
        <v>25</v>
      </c>
      <c r="C154" s="697" t="s">
        <v>1159</v>
      </c>
      <c r="D154" s="1317" t="s">
        <v>1160</v>
      </c>
      <c r="E154" s="2472">
        <v>200</v>
      </c>
      <c r="F154" s="1313">
        <v>200</v>
      </c>
      <c r="G154" s="653"/>
      <c r="H154" s="89"/>
      <c r="J154" s="89"/>
      <c r="L154" s="1307"/>
      <c r="M154" s="1235"/>
      <c r="N154" s="1235"/>
      <c r="O154" s="1235"/>
      <c r="P154" s="698"/>
      <c r="Q154" s="108"/>
    </row>
    <row r="155" spans="1:17" s="38" customFormat="1" x14ac:dyDescent="0.2">
      <c r="A155" s="155">
        <v>0</v>
      </c>
      <c r="B155" s="347" t="s">
        <v>25</v>
      </c>
      <c r="C155" s="1327" t="s">
        <v>1161</v>
      </c>
      <c r="D155" s="1317" t="s">
        <v>1162</v>
      </c>
      <c r="E155" s="2472">
        <v>150</v>
      </c>
      <c r="F155" s="1313">
        <v>150</v>
      </c>
      <c r="G155" s="653"/>
      <c r="H155" s="89"/>
      <c r="J155" s="89"/>
      <c r="L155" s="1307"/>
      <c r="M155" s="1235"/>
      <c r="N155" s="1235"/>
      <c r="O155" s="1235"/>
      <c r="P155" s="698"/>
      <c r="Q155" s="108"/>
    </row>
    <row r="156" spans="1:17" s="38" customFormat="1" ht="22.5" x14ac:dyDescent="0.2">
      <c r="A156" s="155">
        <v>0</v>
      </c>
      <c r="B156" s="347" t="s">
        <v>25</v>
      </c>
      <c r="C156" s="1327"/>
      <c r="D156" s="746" t="s">
        <v>1163</v>
      </c>
      <c r="E156" s="2472">
        <v>400</v>
      </c>
      <c r="F156" s="1313">
        <v>0</v>
      </c>
      <c r="G156" s="653"/>
      <c r="H156" s="89"/>
      <c r="J156" s="89"/>
      <c r="L156" s="1307"/>
      <c r="M156" s="1235"/>
      <c r="N156" s="1235"/>
      <c r="O156" s="1235"/>
      <c r="P156" s="698"/>
      <c r="Q156" s="108"/>
    </row>
    <row r="157" spans="1:17" s="38" customFormat="1" ht="24.75" customHeight="1" x14ac:dyDescent="0.2">
      <c r="A157" s="155">
        <v>0</v>
      </c>
      <c r="B157" s="347" t="s">
        <v>25</v>
      </c>
      <c r="C157" s="1327" t="s">
        <v>1164</v>
      </c>
      <c r="D157" s="150" t="s">
        <v>1165</v>
      </c>
      <c r="E157" s="2472">
        <v>150</v>
      </c>
      <c r="F157" s="1313">
        <v>0</v>
      </c>
      <c r="G157" s="653" t="s">
        <v>1166</v>
      </c>
      <c r="H157" s="89"/>
      <c r="I157" s="89"/>
      <c r="J157" s="89"/>
      <c r="L157" s="1307"/>
      <c r="M157" s="1235"/>
      <c r="N157" s="1235"/>
      <c r="O157" s="1235"/>
      <c r="P157" s="698"/>
      <c r="Q157" s="108"/>
    </row>
    <row r="158" spans="1:17" s="38" customFormat="1" ht="24.75" customHeight="1" x14ac:dyDescent="0.2">
      <c r="A158" s="155">
        <v>0</v>
      </c>
      <c r="B158" s="347" t="s">
        <v>25</v>
      </c>
      <c r="C158" s="1328" t="s">
        <v>1167</v>
      </c>
      <c r="D158" s="1329" t="s">
        <v>1168</v>
      </c>
      <c r="E158" s="2472">
        <v>0</v>
      </c>
      <c r="F158" s="1313">
        <v>900</v>
      </c>
      <c r="G158" s="653"/>
      <c r="H158" s="89"/>
      <c r="I158" s="89"/>
      <c r="J158" s="89"/>
      <c r="L158" s="1307"/>
      <c r="M158" s="1235"/>
      <c r="N158" s="1235"/>
      <c r="O158" s="1235"/>
      <c r="P158" s="698"/>
      <c r="Q158" s="108"/>
    </row>
    <row r="159" spans="1:17" s="38" customFormat="1" x14ac:dyDescent="0.2">
      <c r="A159" s="1330">
        <v>1078.32</v>
      </c>
      <c r="B159" s="1331" t="s">
        <v>26</v>
      </c>
      <c r="C159" s="1332" t="s">
        <v>21</v>
      </c>
      <c r="D159" s="1333" t="s">
        <v>1169</v>
      </c>
      <c r="E159" s="2524">
        <f>SUM(E160:E160)</f>
        <v>900</v>
      </c>
      <c r="F159" s="1334">
        <f>SUM(F160:F160)</f>
        <v>0</v>
      </c>
      <c r="G159" s="1335"/>
      <c r="H159" s="89"/>
      <c r="I159" s="38" t="s">
        <v>489</v>
      </c>
      <c r="J159" s="89"/>
      <c r="L159" s="108"/>
      <c r="M159" s="108"/>
      <c r="N159" s="108"/>
      <c r="O159" s="108"/>
      <c r="P159" s="108"/>
      <c r="Q159" s="108"/>
    </row>
    <row r="160" spans="1:17" x14ac:dyDescent="0.2">
      <c r="A160" s="1336">
        <v>900</v>
      </c>
      <c r="B160" s="347" t="s">
        <v>25</v>
      </c>
      <c r="C160" s="1337" t="s">
        <v>1167</v>
      </c>
      <c r="D160" s="1338" t="s">
        <v>1168</v>
      </c>
      <c r="E160" s="2525">
        <v>900</v>
      </c>
      <c r="F160" s="1339">
        <v>0</v>
      </c>
      <c r="G160" s="1340"/>
      <c r="H160" s="276"/>
    </row>
    <row r="161" spans="1:14" x14ac:dyDescent="0.2">
      <c r="A161" s="1341">
        <v>4080</v>
      </c>
      <c r="B161" s="1342" t="s">
        <v>1121</v>
      </c>
      <c r="C161" s="1343" t="s">
        <v>21</v>
      </c>
      <c r="D161" s="1344" t="s">
        <v>1122</v>
      </c>
      <c r="E161" s="2526">
        <f>E162+E167+E170</f>
        <v>7150</v>
      </c>
      <c r="F161" s="1345">
        <f>+F162+F167+F170</f>
        <v>7300</v>
      </c>
      <c r="G161" s="1346"/>
      <c r="H161" s="276"/>
    </row>
    <row r="162" spans="1:14" ht="12.75" customHeight="1" x14ac:dyDescent="0.2">
      <c r="A162" s="1347">
        <v>1750</v>
      </c>
      <c r="B162" s="1348" t="s">
        <v>1121</v>
      </c>
      <c r="C162" s="1349" t="s">
        <v>21</v>
      </c>
      <c r="D162" s="1350" t="s">
        <v>1170</v>
      </c>
      <c r="E162" s="2527">
        <f>SUM(E163:E166)</f>
        <v>1850</v>
      </c>
      <c r="F162" s="1351">
        <f>SUM(F163:F166)</f>
        <v>2000</v>
      </c>
      <c r="G162" s="1314"/>
      <c r="H162" s="276"/>
    </row>
    <row r="163" spans="1:14" ht="12.75" customHeight="1" x14ac:dyDescent="0.2">
      <c r="A163" s="1352">
        <v>1000</v>
      </c>
      <c r="B163" s="1353" t="s">
        <v>25</v>
      </c>
      <c r="C163" s="708" t="s">
        <v>1171</v>
      </c>
      <c r="D163" s="1354" t="s">
        <v>1172</v>
      </c>
      <c r="E163" s="2528">
        <v>1000</v>
      </c>
      <c r="F163" s="1355">
        <v>1000</v>
      </c>
      <c r="G163" s="1314"/>
      <c r="H163" s="276"/>
    </row>
    <row r="164" spans="1:14" ht="24" customHeight="1" x14ac:dyDescent="0.2">
      <c r="A164" s="1352">
        <v>400</v>
      </c>
      <c r="B164" s="1353" t="s">
        <v>25</v>
      </c>
      <c r="C164" s="708" t="s">
        <v>1173</v>
      </c>
      <c r="D164" s="1354" t="s">
        <v>1174</v>
      </c>
      <c r="E164" s="2528">
        <v>500</v>
      </c>
      <c r="F164" s="1355">
        <v>500</v>
      </c>
      <c r="G164" s="1314"/>
      <c r="H164" s="276"/>
    </row>
    <row r="165" spans="1:14" ht="24.75" customHeight="1" x14ac:dyDescent="0.2">
      <c r="A165" s="1352">
        <v>350</v>
      </c>
      <c r="B165" s="1353" t="s">
        <v>25</v>
      </c>
      <c r="C165" s="708" t="s">
        <v>1175</v>
      </c>
      <c r="D165" s="1354" t="s">
        <v>1176</v>
      </c>
      <c r="E165" s="2528">
        <v>350</v>
      </c>
      <c r="F165" s="1355">
        <v>350</v>
      </c>
      <c r="G165" s="1314"/>
      <c r="H165" s="276"/>
    </row>
    <row r="166" spans="1:14" ht="24.75" customHeight="1" x14ac:dyDescent="0.2">
      <c r="A166" s="1352">
        <v>0</v>
      </c>
      <c r="B166" s="1353" t="s">
        <v>25</v>
      </c>
      <c r="C166" s="1356" t="s">
        <v>1177</v>
      </c>
      <c r="D166" s="746" t="s">
        <v>1178</v>
      </c>
      <c r="E166" s="2528">
        <v>0</v>
      </c>
      <c r="F166" s="1355">
        <v>150</v>
      </c>
      <c r="G166" s="1314" t="s">
        <v>1179</v>
      </c>
      <c r="H166" s="276"/>
    </row>
    <row r="167" spans="1:14" ht="12.75" customHeight="1" x14ac:dyDescent="0.2">
      <c r="A167" s="1357">
        <v>400</v>
      </c>
      <c r="B167" s="1358" t="s">
        <v>26</v>
      </c>
      <c r="C167" s="1359" t="s">
        <v>21</v>
      </c>
      <c r="D167" s="1360" t="s">
        <v>1180</v>
      </c>
      <c r="E167" s="2529">
        <f>SUM(E168:E169)</f>
        <v>400</v>
      </c>
      <c r="F167" s="1361">
        <f>SUM(F168:F169)</f>
        <v>400</v>
      </c>
      <c r="G167" s="642"/>
      <c r="H167" s="276"/>
    </row>
    <row r="168" spans="1:14" ht="24.75" customHeight="1" x14ac:dyDescent="0.2">
      <c r="A168" s="1362">
        <v>100</v>
      </c>
      <c r="B168" s="1363" t="s">
        <v>25</v>
      </c>
      <c r="C168" s="1364" t="s">
        <v>1181</v>
      </c>
      <c r="D168" s="1365" t="s">
        <v>1182</v>
      </c>
      <c r="E168" s="2530">
        <v>150</v>
      </c>
      <c r="F168" s="1366">
        <v>150</v>
      </c>
      <c r="G168" s="1367"/>
      <c r="H168" s="276"/>
      <c r="J168" s="154"/>
      <c r="K168" s="1322"/>
      <c r="L168" s="1322"/>
      <c r="M168" s="1322"/>
      <c r="N168" s="698"/>
    </row>
    <row r="169" spans="1:14" ht="26.25" customHeight="1" x14ac:dyDescent="0.2">
      <c r="A169" s="1352">
        <v>200</v>
      </c>
      <c r="B169" s="1353" t="s">
        <v>25</v>
      </c>
      <c r="C169" s="1368" t="s">
        <v>1183</v>
      </c>
      <c r="D169" s="1354" t="s">
        <v>1184</v>
      </c>
      <c r="E169" s="2528">
        <v>250</v>
      </c>
      <c r="F169" s="1355">
        <v>250</v>
      </c>
      <c r="G169" s="1314"/>
      <c r="H169" s="276"/>
      <c r="J169" s="154"/>
      <c r="K169" s="1322"/>
      <c r="L169" s="1322"/>
      <c r="M169" s="1322"/>
      <c r="N169" s="698"/>
    </row>
    <row r="170" spans="1:14" ht="12.75" customHeight="1" x14ac:dyDescent="0.2">
      <c r="A170" s="1357">
        <v>1930</v>
      </c>
      <c r="B170" s="1358" t="s">
        <v>26</v>
      </c>
      <c r="C170" s="1359" t="s">
        <v>21</v>
      </c>
      <c r="D170" s="1360" t="s">
        <v>1185</v>
      </c>
      <c r="E170" s="2529">
        <f>SUM(E171:E186)</f>
        <v>4900</v>
      </c>
      <c r="F170" s="1361">
        <f>SUM(F171:F186)</f>
        <v>4900</v>
      </c>
      <c r="G170" s="642"/>
      <c r="H170" s="276"/>
      <c r="I170" s="405"/>
    </row>
    <row r="171" spans="1:14" ht="24" customHeight="1" x14ac:dyDescent="0.2">
      <c r="A171" s="1323">
        <v>1000</v>
      </c>
      <c r="B171" s="1369" t="s">
        <v>25</v>
      </c>
      <c r="C171" s="692" t="s">
        <v>1186</v>
      </c>
      <c r="D171" s="1370" t="s">
        <v>1187</v>
      </c>
      <c r="E171" s="2523">
        <v>1000</v>
      </c>
      <c r="F171" s="1324">
        <v>1000</v>
      </c>
      <c r="G171" s="666"/>
      <c r="H171" s="276"/>
      <c r="I171" s="337"/>
      <c r="J171" s="154"/>
      <c r="K171" s="1322"/>
      <c r="L171" s="1322"/>
      <c r="M171" s="1322"/>
      <c r="N171" s="698"/>
    </row>
    <row r="172" spans="1:14" ht="24" customHeight="1" x14ac:dyDescent="0.2">
      <c r="A172" s="1319">
        <v>500</v>
      </c>
      <c r="B172" s="1371" t="s">
        <v>25</v>
      </c>
      <c r="C172" s="708" t="s">
        <v>1188</v>
      </c>
      <c r="D172" s="1317" t="s">
        <v>1189</v>
      </c>
      <c r="E172" s="2522">
        <v>500</v>
      </c>
      <c r="F172" s="1321">
        <v>500</v>
      </c>
      <c r="G172" s="642"/>
      <c r="H172" s="276"/>
      <c r="I172" s="337"/>
      <c r="J172" s="154"/>
      <c r="K172" s="1322"/>
      <c r="L172" s="1322"/>
      <c r="M172" s="1322"/>
      <c r="N172" s="698"/>
    </row>
    <row r="173" spans="1:14" ht="24" customHeight="1" x14ac:dyDescent="0.2">
      <c r="A173" s="1319">
        <v>250</v>
      </c>
      <c r="B173" s="1371" t="s">
        <v>25</v>
      </c>
      <c r="C173" s="1372" t="s">
        <v>1190</v>
      </c>
      <c r="D173" s="1317" t="s">
        <v>1191</v>
      </c>
      <c r="E173" s="2522">
        <v>250</v>
      </c>
      <c r="F173" s="1321">
        <v>250</v>
      </c>
      <c r="G173" s="642"/>
      <c r="H173" s="276"/>
      <c r="I173" s="1373"/>
      <c r="J173" s="154"/>
      <c r="K173" s="1322"/>
      <c r="L173" s="1322"/>
      <c r="M173" s="1322"/>
      <c r="N173" s="698"/>
    </row>
    <row r="174" spans="1:14" x14ac:dyDescent="0.2">
      <c r="A174" s="1319">
        <v>100</v>
      </c>
      <c r="B174" s="1374" t="s">
        <v>25</v>
      </c>
      <c r="C174" s="1320" t="s">
        <v>1192</v>
      </c>
      <c r="D174" s="421" t="s">
        <v>1193</v>
      </c>
      <c r="E174" s="2522">
        <v>100</v>
      </c>
      <c r="F174" s="1321">
        <v>100</v>
      </c>
      <c r="G174" s="1375"/>
      <c r="H174" s="698"/>
      <c r="I174" s="405"/>
      <c r="J174" s="154"/>
      <c r="K174" s="1322"/>
      <c r="L174" s="1322"/>
      <c r="M174" s="1322"/>
      <c r="N174" s="698"/>
    </row>
    <row r="175" spans="1:14" x14ac:dyDescent="0.2">
      <c r="A175" s="1376">
        <v>80</v>
      </c>
      <c r="B175" s="1377" t="s">
        <v>25</v>
      </c>
      <c r="C175" s="1378" t="s">
        <v>1194</v>
      </c>
      <c r="D175" s="1379" t="s">
        <v>1195</v>
      </c>
      <c r="E175" s="2531">
        <v>80</v>
      </c>
      <c r="F175" s="1380">
        <v>80</v>
      </c>
      <c r="G175" s="1375"/>
      <c r="H175" s="698"/>
      <c r="I175" s="405"/>
      <c r="J175" s="154"/>
      <c r="K175" s="1322"/>
      <c r="L175" s="1322"/>
      <c r="M175" s="1322"/>
      <c r="N175" s="698"/>
    </row>
    <row r="176" spans="1:14" ht="33.75" x14ac:dyDescent="0.2">
      <c r="A176" s="1319">
        <v>0</v>
      </c>
      <c r="B176" s="347" t="s">
        <v>25</v>
      </c>
      <c r="C176" s="1327" t="s">
        <v>1164</v>
      </c>
      <c r="D176" s="150" t="s">
        <v>1196</v>
      </c>
      <c r="E176" s="2522">
        <v>0</v>
      </c>
      <c r="F176" s="1321">
        <v>150</v>
      </c>
      <c r="G176" s="653" t="s">
        <v>1197</v>
      </c>
      <c r="H176" s="698"/>
      <c r="I176" s="405"/>
      <c r="J176" s="154"/>
      <c r="K176" s="1322"/>
      <c r="L176" s="1322"/>
      <c r="M176" s="1322"/>
      <c r="N176" s="698"/>
    </row>
    <row r="177" spans="1:17" ht="23.25" thickBot="1" x14ac:dyDescent="0.25">
      <c r="A177" s="2915">
        <v>0</v>
      </c>
      <c r="B177" s="1302" t="s">
        <v>25</v>
      </c>
      <c r="C177" s="1303" t="s">
        <v>1177</v>
      </c>
      <c r="D177" s="2916" t="s">
        <v>1198</v>
      </c>
      <c r="E177" s="2917">
        <v>150</v>
      </c>
      <c r="F177" s="2918">
        <v>0</v>
      </c>
      <c r="G177" s="2919" t="s">
        <v>1199</v>
      </c>
      <c r="H177" s="276"/>
      <c r="I177" s="405"/>
      <c r="J177" s="154"/>
      <c r="K177" s="1322"/>
      <c r="L177" s="1322"/>
      <c r="M177" s="1322"/>
      <c r="N177" s="698"/>
    </row>
    <row r="178" spans="1:17" s="371" customFormat="1" x14ac:dyDescent="0.2">
      <c r="A178" s="698"/>
      <c r="B178" s="433"/>
      <c r="C178" s="337"/>
      <c r="D178" s="154"/>
      <c r="E178" s="698"/>
      <c r="F178" s="698"/>
      <c r="G178" s="81"/>
      <c r="H178" s="698"/>
      <c r="J178" s="154"/>
      <c r="K178" s="1322"/>
      <c r="L178" s="1322"/>
      <c r="M178" s="1322"/>
      <c r="N178" s="698"/>
    </row>
    <row r="179" spans="1:17" ht="18.75" customHeight="1" x14ac:dyDescent="0.2">
      <c r="B179" s="35" t="s">
        <v>1127</v>
      </c>
      <c r="C179" s="35"/>
      <c r="D179" s="35"/>
      <c r="E179" s="35"/>
      <c r="F179" s="35"/>
      <c r="G179" s="35"/>
      <c r="H179" s="35"/>
    </row>
    <row r="180" spans="1:17" ht="12" thickBot="1" x14ac:dyDescent="0.25">
      <c r="B180" s="2"/>
      <c r="C180" s="2"/>
      <c r="D180" s="2"/>
      <c r="E180" s="12"/>
      <c r="F180" s="12"/>
      <c r="G180" s="90" t="s">
        <v>19</v>
      </c>
      <c r="H180" s="278"/>
      <c r="K180" s="276"/>
    </row>
    <row r="181" spans="1:17" ht="11.25" customHeight="1" x14ac:dyDescent="0.2">
      <c r="A181" s="3101" t="s">
        <v>142</v>
      </c>
      <c r="B181" s="3113" t="s">
        <v>20</v>
      </c>
      <c r="C181" s="3115" t="s">
        <v>1128</v>
      </c>
      <c r="D181" s="3125" t="s">
        <v>40</v>
      </c>
      <c r="E181" s="3109" t="s">
        <v>143</v>
      </c>
      <c r="F181" s="3111" t="s">
        <v>144</v>
      </c>
      <c r="G181" s="3146" t="s">
        <v>38</v>
      </c>
      <c r="H181" s="9"/>
      <c r="J181" s="276"/>
    </row>
    <row r="182" spans="1:17" ht="15.75" customHeight="1" thickBot="1" x14ac:dyDescent="0.25">
      <c r="A182" s="3102"/>
      <c r="B182" s="3134"/>
      <c r="C182" s="3133"/>
      <c r="D182" s="3126"/>
      <c r="E182" s="3110"/>
      <c r="F182" s="3112"/>
      <c r="G182" s="3147"/>
      <c r="H182" s="9"/>
      <c r="J182" s="276"/>
      <c r="L182" s="371"/>
      <c r="M182" s="371"/>
      <c r="N182" s="371"/>
      <c r="O182" s="371"/>
      <c r="P182" s="371"/>
      <c r="Q182" s="371"/>
    </row>
    <row r="183" spans="1:17" ht="15" customHeight="1" thickBot="1" x14ac:dyDescent="0.25">
      <c r="A183" s="1691" t="s">
        <v>2138</v>
      </c>
      <c r="B183" s="19" t="s">
        <v>25</v>
      </c>
      <c r="C183" s="23" t="s">
        <v>23</v>
      </c>
      <c r="D183" s="19" t="s">
        <v>27</v>
      </c>
      <c r="E183" s="20" t="s">
        <v>234</v>
      </c>
      <c r="F183" s="20" t="s">
        <v>234</v>
      </c>
      <c r="G183" s="215" t="s">
        <v>21</v>
      </c>
      <c r="H183" s="9"/>
      <c r="J183" s="1239"/>
      <c r="L183" s="1307"/>
      <c r="M183" s="1235"/>
      <c r="N183" s="1235"/>
      <c r="O183" s="1235"/>
      <c r="P183" s="698"/>
      <c r="Q183" s="371"/>
    </row>
    <row r="184" spans="1:17" s="38" customFormat="1" ht="20.45" customHeight="1" x14ac:dyDescent="0.2">
      <c r="A184" s="1376">
        <v>0</v>
      </c>
      <c r="B184" s="3012" t="s">
        <v>25</v>
      </c>
      <c r="C184" s="1372" t="s">
        <v>1200</v>
      </c>
      <c r="D184" s="1379" t="s">
        <v>1201</v>
      </c>
      <c r="E184" s="2531">
        <v>250</v>
      </c>
      <c r="F184" s="1380">
        <v>250</v>
      </c>
      <c r="G184" s="1375"/>
      <c r="H184" s="89"/>
      <c r="J184" s="154"/>
      <c r="K184" s="1322"/>
      <c r="L184" s="1322"/>
      <c r="M184" s="1322"/>
      <c r="N184" s="698"/>
      <c r="O184" s="1223"/>
      <c r="P184" s="1223"/>
      <c r="Q184" s="1223"/>
    </row>
    <row r="185" spans="1:17" s="89" customFormat="1" ht="22.5" x14ac:dyDescent="0.2">
      <c r="A185" s="1376">
        <v>0</v>
      </c>
      <c r="B185" s="3012" t="s">
        <v>25</v>
      </c>
      <c r="C185" s="1372" t="s">
        <v>1202</v>
      </c>
      <c r="D185" s="1379" t="s">
        <v>1203</v>
      </c>
      <c r="E185" s="2531">
        <v>1750</v>
      </c>
      <c r="F185" s="1380">
        <v>2570</v>
      </c>
      <c r="G185" s="1375"/>
      <c r="J185" s="154"/>
      <c r="K185" s="1322"/>
      <c r="L185" s="1322"/>
      <c r="M185" s="1322"/>
      <c r="N185" s="698"/>
      <c r="O185" s="108"/>
      <c r="P185" s="108"/>
      <c r="Q185" s="108"/>
    </row>
    <row r="186" spans="1:17" s="276" customFormat="1" ht="12" thickBot="1" x14ac:dyDescent="0.25">
      <c r="A186" s="1381">
        <v>0</v>
      </c>
      <c r="B186" s="1382" t="s">
        <v>25</v>
      </c>
      <c r="C186" s="1383" t="s">
        <v>1204</v>
      </c>
      <c r="D186" s="1384" t="s">
        <v>1205</v>
      </c>
      <c r="E186" s="2479">
        <v>820</v>
      </c>
      <c r="F186" s="1385">
        <v>0</v>
      </c>
      <c r="G186" s="1386"/>
      <c r="J186" s="154"/>
      <c r="K186" s="1322"/>
      <c r="L186" s="1322"/>
      <c r="M186" s="1322"/>
      <c r="N186" s="698"/>
      <c r="O186" s="371"/>
      <c r="P186" s="371"/>
      <c r="Q186" s="371"/>
    </row>
    <row r="187" spans="1:17" s="276" customFormat="1" x14ac:dyDescent="0.2">
      <c r="A187" s="1387"/>
      <c r="B187" s="336"/>
      <c r="C187" s="337"/>
      <c r="D187" s="1388"/>
      <c r="E187" s="1387"/>
      <c r="F187" s="1387"/>
      <c r="G187" s="832"/>
      <c r="J187" s="154"/>
      <c r="K187" s="1322"/>
      <c r="L187" s="1322"/>
      <c r="M187" s="1322"/>
      <c r="N187" s="698"/>
      <c r="O187" s="371"/>
      <c r="P187" s="371"/>
      <c r="Q187" s="371"/>
    </row>
    <row r="188" spans="1:17" s="276" customFormat="1" x14ac:dyDescent="0.2">
      <c r="A188" s="1387"/>
      <c r="B188" s="336"/>
      <c r="C188" s="337"/>
      <c r="D188" s="1388"/>
      <c r="E188" s="1387"/>
      <c r="F188" s="1387"/>
      <c r="G188" s="832"/>
      <c r="J188" s="154"/>
      <c r="K188" s="1322"/>
      <c r="L188" s="1322"/>
      <c r="M188" s="1322"/>
      <c r="N188" s="698"/>
      <c r="O188" s="371"/>
      <c r="P188" s="371"/>
      <c r="Q188" s="371"/>
    </row>
    <row r="189" spans="1:17" s="276" customFormat="1" ht="12.75" customHeight="1" x14ac:dyDescent="0.2">
      <c r="A189" s="698"/>
      <c r="B189" s="440"/>
      <c r="C189" s="371"/>
      <c r="D189" s="927"/>
      <c r="E189" s="698"/>
      <c r="F189" s="698"/>
      <c r="G189" s="698"/>
      <c r="H189" s="698"/>
      <c r="J189" s="154"/>
      <c r="K189" s="1322"/>
      <c r="L189" s="1322"/>
      <c r="M189" s="1322"/>
      <c r="N189" s="698"/>
      <c r="O189" s="371"/>
      <c r="P189" s="371"/>
      <c r="Q189" s="371"/>
    </row>
    <row r="190" spans="1:17" s="276" customFormat="1" x14ac:dyDescent="0.2">
      <c r="A190" s="9"/>
      <c r="B190" s="10"/>
      <c r="C190" s="9"/>
      <c r="D190" s="9"/>
      <c r="E190" s="38"/>
      <c r="F190" s="38"/>
      <c r="G190" s="38"/>
      <c r="H190" s="441"/>
      <c r="I190" s="371"/>
      <c r="J190" s="154"/>
      <c r="K190" s="1322"/>
      <c r="L190" s="1322"/>
      <c r="M190" s="1322"/>
      <c r="N190" s="698"/>
      <c r="O190" s="371"/>
      <c r="P190" s="371"/>
      <c r="Q190" s="371"/>
    </row>
    <row r="191" spans="1:17" ht="15.75" x14ac:dyDescent="0.2">
      <c r="B191" s="35" t="s">
        <v>1206</v>
      </c>
      <c r="C191" s="35"/>
      <c r="D191" s="35"/>
      <c r="E191" s="35"/>
      <c r="F191" s="35"/>
      <c r="G191" s="35"/>
      <c r="H191" s="35"/>
      <c r="I191" s="405"/>
      <c r="J191" s="405"/>
    </row>
    <row r="192" spans="1:17" ht="18.75" customHeight="1" thickBot="1" x14ac:dyDescent="0.25">
      <c r="B192" s="2"/>
      <c r="C192" s="2"/>
      <c r="D192" s="2"/>
      <c r="E192" s="5"/>
      <c r="F192" s="5"/>
      <c r="G192" s="5" t="s">
        <v>19</v>
      </c>
      <c r="H192" s="8"/>
    </row>
    <row r="193" spans="1:17" x14ac:dyDescent="0.2">
      <c r="A193" s="3101" t="s">
        <v>142</v>
      </c>
      <c r="B193" s="3123" t="s">
        <v>24</v>
      </c>
      <c r="C193" s="3105" t="s">
        <v>1207</v>
      </c>
      <c r="D193" s="3117" t="s">
        <v>35</v>
      </c>
      <c r="E193" s="3109" t="s">
        <v>143</v>
      </c>
      <c r="F193" s="3111" t="s">
        <v>144</v>
      </c>
      <c r="G193" s="3142" t="s">
        <v>38</v>
      </c>
      <c r="H193" s="9"/>
    </row>
    <row r="194" spans="1:17" ht="11.25" customHeight="1" thickBot="1" x14ac:dyDescent="0.25">
      <c r="A194" s="3102"/>
      <c r="B194" s="3124"/>
      <c r="C194" s="3106"/>
      <c r="D194" s="3121"/>
      <c r="E194" s="3110"/>
      <c r="F194" s="3112"/>
      <c r="G194" s="3143"/>
      <c r="H194" s="9"/>
    </row>
    <row r="195" spans="1:17" ht="18.75" customHeight="1" thickBot="1" x14ac:dyDescent="0.25">
      <c r="A195" s="17">
        <v>15570</v>
      </c>
      <c r="B195" s="24" t="s">
        <v>25</v>
      </c>
      <c r="C195" s="19" t="s">
        <v>23</v>
      </c>
      <c r="D195" s="18" t="s">
        <v>27</v>
      </c>
      <c r="E195" s="1389">
        <f>E196</f>
        <v>18500</v>
      </c>
      <c r="F195" s="20">
        <f>F196</f>
        <v>18500</v>
      </c>
      <c r="G195" s="215" t="s">
        <v>21</v>
      </c>
      <c r="H195" s="38"/>
    </row>
    <row r="196" spans="1:17" s="38" customFormat="1" ht="15" customHeight="1" x14ac:dyDescent="0.2">
      <c r="A196" s="1390">
        <v>15570</v>
      </c>
      <c r="B196" s="735" t="s">
        <v>21</v>
      </c>
      <c r="C196" s="144" t="s">
        <v>21</v>
      </c>
      <c r="D196" s="1391" t="s">
        <v>17</v>
      </c>
      <c r="E196" s="2532">
        <f>SUM(E197:E198)</f>
        <v>18500</v>
      </c>
      <c r="F196" s="1392">
        <f>SUM(F197:F198)</f>
        <v>18500</v>
      </c>
      <c r="G196" s="1393"/>
      <c r="L196" s="1223"/>
      <c r="M196" s="1223"/>
      <c r="N196" s="1223"/>
      <c r="O196" s="1223"/>
      <c r="P196" s="1223"/>
      <c r="Q196" s="1223"/>
    </row>
    <row r="197" spans="1:17" s="38" customFormat="1" ht="19.899999999999999" customHeight="1" x14ac:dyDescent="0.2">
      <c r="A197" s="1376">
        <v>5570</v>
      </c>
      <c r="B197" s="1394" t="s">
        <v>25</v>
      </c>
      <c r="C197" s="1395" t="s">
        <v>1208</v>
      </c>
      <c r="D197" s="1396" t="s">
        <v>1209</v>
      </c>
      <c r="E197" s="2533">
        <v>10000</v>
      </c>
      <c r="F197" s="1397">
        <v>10000</v>
      </c>
      <c r="G197" s="1398"/>
      <c r="H197" s="276"/>
      <c r="L197" s="1223"/>
      <c r="M197" s="1223"/>
      <c r="N197" s="1223"/>
      <c r="O197" s="1223"/>
      <c r="P197" s="1223"/>
      <c r="Q197" s="1223"/>
    </row>
    <row r="198" spans="1:17" ht="34.5" thickBot="1" x14ac:dyDescent="0.25">
      <c r="A198" s="1381">
        <v>4200</v>
      </c>
      <c r="B198" s="1399" t="s">
        <v>25</v>
      </c>
      <c r="C198" s="726" t="s">
        <v>1210</v>
      </c>
      <c r="D198" s="1400" t="s">
        <v>1211</v>
      </c>
      <c r="E198" s="2534">
        <v>8500</v>
      </c>
      <c r="F198" s="321">
        <v>8500</v>
      </c>
      <c r="G198" s="1401"/>
      <c r="H198" s="276"/>
    </row>
    <row r="199" spans="1:17" x14ac:dyDescent="0.2">
      <c r="A199" s="698"/>
      <c r="B199" s="336"/>
      <c r="C199" s="337"/>
      <c r="D199" s="1237"/>
      <c r="E199" s="698"/>
      <c r="F199" s="698"/>
      <c r="G199" s="81"/>
      <c r="H199" s="276"/>
    </row>
    <row r="200" spans="1:17" s="276" customFormat="1" x14ac:dyDescent="0.2">
      <c r="B200" s="336"/>
      <c r="C200" s="337"/>
      <c r="D200" s="1388"/>
      <c r="E200" s="49"/>
      <c r="F200" s="49"/>
      <c r="G200" s="49"/>
      <c r="H200" s="81"/>
      <c r="L200" s="371"/>
      <c r="M200" s="371"/>
      <c r="N200" s="371"/>
      <c r="O200" s="371"/>
      <c r="P200" s="371"/>
      <c r="Q200" s="371"/>
    </row>
    <row r="201" spans="1:17" s="276" customFormat="1" ht="15.75" x14ac:dyDescent="0.2">
      <c r="A201" s="9"/>
      <c r="B201" s="35" t="s">
        <v>1212</v>
      </c>
      <c r="C201" s="35"/>
      <c r="D201" s="35"/>
      <c r="E201" s="35"/>
      <c r="F201" s="35"/>
      <c r="G201" s="35"/>
      <c r="H201" s="35"/>
      <c r="L201" s="371"/>
      <c r="M201" s="371"/>
      <c r="N201" s="371"/>
      <c r="O201" s="371"/>
      <c r="P201" s="371"/>
      <c r="Q201" s="371"/>
    </row>
    <row r="202" spans="1:17" ht="18.75" customHeight="1" thickBot="1" x14ac:dyDescent="0.25">
      <c r="B202" s="2"/>
      <c r="C202" s="4"/>
      <c r="D202" s="2"/>
      <c r="E202" s="12"/>
      <c r="F202" s="12"/>
      <c r="G202" s="90" t="s">
        <v>19</v>
      </c>
      <c r="H202" s="743"/>
    </row>
    <row r="203" spans="1:17" ht="12.75" customHeight="1" x14ac:dyDescent="0.2">
      <c r="A203" s="3101" t="s">
        <v>142</v>
      </c>
      <c r="B203" s="3123" t="s">
        <v>24</v>
      </c>
      <c r="C203" s="3137" t="s">
        <v>1213</v>
      </c>
      <c r="D203" s="3125" t="s">
        <v>18</v>
      </c>
      <c r="E203" s="3109" t="s">
        <v>143</v>
      </c>
      <c r="F203" s="3111" t="s">
        <v>144</v>
      </c>
      <c r="G203" s="3142" t="s">
        <v>38</v>
      </c>
      <c r="H203" s="9"/>
    </row>
    <row r="204" spans="1:17" ht="12.75" customHeight="1" thickBot="1" x14ac:dyDescent="0.25">
      <c r="A204" s="3102"/>
      <c r="B204" s="3124"/>
      <c r="C204" s="3138"/>
      <c r="D204" s="3126"/>
      <c r="E204" s="3110"/>
      <c r="F204" s="3112"/>
      <c r="G204" s="3143"/>
      <c r="H204" s="9"/>
    </row>
    <row r="205" spans="1:17" ht="15" customHeight="1" thickBot="1" x14ac:dyDescent="0.25">
      <c r="A205" s="1283">
        <v>2707</v>
      </c>
      <c r="B205" s="1402" t="s">
        <v>25</v>
      </c>
      <c r="C205" s="1403" t="s">
        <v>23</v>
      </c>
      <c r="D205" s="1404" t="s">
        <v>27</v>
      </c>
      <c r="E205" s="1283">
        <f>SUM(E206:E210)</f>
        <v>4222</v>
      </c>
      <c r="F205" s="1283">
        <f>SUM(F206:F210)</f>
        <v>4222</v>
      </c>
      <c r="G205" s="215" t="s">
        <v>21</v>
      </c>
      <c r="H205" s="9"/>
    </row>
    <row r="206" spans="1:17" ht="20.25" customHeight="1" x14ac:dyDescent="0.2">
      <c r="A206" s="177">
        <v>167</v>
      </c>
      <c r="B206" s="1405" t="s">
        <v>26</v>
      </c>
      <c r="C206" s="1406" t="s">
        <v>1214</v>
      </c>
      <c r="D206" s="1407" t="s">
        <v>2026</v>
      </c>
      <c r="E206" s="2535">
        <v>167</v>
      </c>
      <c r="F206" s="1408">
        <v>167</v>
      </c>
      <c r="G206" s="382"/>
      <c r="H206" s="276"/>
    </row>
    <row r="207" spans="1:17" x14ac:dyDescent="0.2">
      <c r="A207" s="389">
        <v>1500</v>
      </c>
      <c r="B207" s="1409" t="s">
        <v>26</v>
      </c>
      <c r="C207" s="1410" t="s">
        <v>1215</v>
      </c>
      <c r="D207" s="1411" t="s">
        <v>2028</v>
      </c>
      <c r="E207" s="2536">
        <v>1000</v>
      </c>
      <c r="F207" s="1019">
        <v>1000</v>
      </c>
      <c r="G207" s="379"/>
      <c r="H207" s="276"/>
    </row>
    <row r="208" spans="1:17" x14ac:dyDescent="0.2">
      <c r="A208" s="389">
        <v>0</v>
      </c>
      <c r="B208" s="1409" t="s">
        <v>26</v>
      </c>
      <c r="C208" s="1410" t="s">
        <v>1215</v>
      </c>
      <c r="D208" s="1411" t="s">
        <v>2027</v>
      </c>
      <c r="E208" s="2537">
        <v>0</v>
      </c>
      <c r="F208" s="1019">
        <v>0</v>
      </c>
      <c r="G208" s="379"/>
      <c r="H208" s="276"/>
    </row>
    <row r="209" spans="1:8" x14ac:dyDescent="0.2">
      <c r="A209" s="155">
        <v>1000</v>
      </c>
      <c r="B209" s="1412" t="s">
        <v>26</v>
      </c>
      <c r="C209" s="1413" t="s">
        <v>1216</v>
      </c>
      <c r="D209" s="1414" t="s">
        <v>2029</v>
      </c>
      <c r="E209" s="2538">
        <v>305.5</v>
      </c>
      <c r="F209" s="30">
        <v>305.5</v>
      </c>
      <c r="G209" s="157"/>
      <c r="H209" s="276"/>
    </row>
    <row r="210" spans="1:8" ht="12" thickBot="1" x14ac:dyDescent="0.25">
      <c r="A210" s="209">
        <v>0</v>
      </c>
      <c r="B210" s="1415" t="s">
        <v>26</v>
      </c>
      <c r="C210" s="1416" t="s">
        <v>1216</v>
      </c>
      <c r="D210" s="1417" t="s">
        <v>2030</v>
      </c>
      <c r="E210" s="2539">
        <v>2749.5</v>
      </c>
      <c r="F210" s="29">
        <v>2749.5</v>
      </c>
      <c r="G210" s="381"/>
      <c r="H210" s="276"/>
    </row>
    <row r="213" spans="1:8" ht="15.75" x14ac:dyDescent="0.25">
      <c r="B213" s="1418" t="s">
        <v>1217</v>
      </c>
      <c r="C213" s="1418"/>
      <c r="D213" s="1418"/>
      <c r="E213" s="1418"/>
      <c r="F213" s="1418"/>
      <c r="G213" s="1418"/>
      <c r="H213" s="1418"/>
    </row>
    <row r="214" spans="1:8" ht="18.75" customHeight="1" thickBot="1" x14ac:dyDescent="0.3">
      <c r="B214" s="294"/>
      <c r="C214" s="294"/>
      <c r="D214" s="294"/>
      <c r="E214" s="53"/>
      <c r="F214" s="53"/>
      <c r="G214" s="53" t="s">
        <v>19</v>
      </c>
      <c r="H214" s="575"/>
    </row>
    <row r="215" spans="1:8" ht="15.75" customHeight="1" x14ac:dyDescent="0.2">
      <c r="A215" s="3101" t="s">
        <v>142</v>
      </c>
      <c r="B215" s="3113" t="s">
        <v>20</v>
      </c>
      <c r="C215" s="3115" t="s">
        <v>1218</v>
      </c>
      <c r="D215" s="3117" t="s">
        <v>39</v>
      </c>
      <c r="E215" s="3109" t="s">
        <v>143</v>
      </c>
      <c r="F215" s="3111" t="s">
        <v>144</v>
      </c>
      <c r="G215" s="3146" t="s">
        <v>38</v>
      </c>
      <c r="H215" s="9"/>
    </row>
    <row r="216" spans="1:8" ht="11.25" customHeight="1" thickBot="1" x14ac:dyDescent="0.25">
      <c r="A216" s="3102"/>
      <c r="B216" s="3134"/>
      <c r="C216" s="3133"/>
      <c r="D216" s="3121"/>
      <c r="E216" s="3110"/>
      <c r="F216" s="3112"/>
      <c r="G216" s="3147"/>
      <c r="H216" s="276"/>
    </row>
    <row r="217" spans="1:8" ht="18.75" customHeight="1" thickBot="1" x14ac:dyDescent="0.25">
      <c r="A217" s="756">
        <v>24500</v>
      </c>
      <c r="B217" s="212" t="s">
        <v>22</v>
      </c>
      <c r="C217" s="213" t="s">
        <v>23</v>
      </c>
      <c r="D217" s="757" t="s">
        <v>42</v>
      </c>
      <c r="E217" s="756">
        <f>E218+E223</f>
        <v>24500</v>
      </c>
      <c r="F217" s="756">
        <f>F218+F223</f>
        <v>24500</v>
      </c>
      <c r="G217" s="215" t="s">
        <v>21</v>
      </c>
      <c r="H217" s="276"/>
    </row>
    <row r="218" spans="1:8" ht="15" customHeight="1" x14ac:dyDescent="0.2">
      <c r="A218" s="758">
        <v>4400</v>
      </c>
      <c r="B218" s="36" t="s">
        <v>25</v>
      </c>
      <c r="C218" s="34" t="s">
        <v>21</v>
      </c>
      <c r="D218" s="759" t="s">
        <v>1219</v>
      </c>
      <c r="E218" s="2476">
        <f>SUM(E219:E222)</f>
        <v>4400</v>
      </c>
      <c r="F218" s="1419">
        <f>SUM(F219:F222)</f>
        <v>4400</v>
      </c>
      <c r="G218" s="31"/>
      <c r="H218" s="276"/>
    </row>
    <row r="219" spans="1:8" x14ac:dyDescent="0.2">
      <c r="A219" s="355">
        <v>3100</v>
      </c>
      <c r="B219" s="16" t="s">
        <v>25</v>
      </c>
      <c r="C219" s="846">
        <v>40100000000</v>
      </c>
      <c r="D219" s="1420" t="s">
        <v>1220</v>
      </c>
      <c r="E219" s="2472">
        <v>3100</v>
      </c>
      <c r="F219" s="1313">
        <v>3100</v>
      </c>
      <c r="G219" s="32"/>
      <c r="H219" s="276"/>
    </row>
    <row r="220" spans="1:8" x14ac:dyDescent="0.2">
      <c r="A220" s="355">
        <v>250</v>
      </c>
      <c r="B220" s="16" t="s">
        <v>25</v>
      </c>
      <c r="C220" s="1320">
        <v>40300000000</v>
      </c>
      <c r="D220" s="1420" t="s">
        <v>1221</v>
      </c>
      <c r="E220" s="2472">
        <v>300</v>
      </c>
      <c r="F220" s="1313">
        <v>300</v>
      </c>
      <c r="G220" s="1421"/>
      <c r="H220" s="276"/>
    </row>
    <row r="221" spans="1:8" x14ac:dyDescent="0.2">
      <c r="A221" s="355">
        <v>250</v>
      </c>
      <c r="B221" s="16" t="s">
        <v>25</v>
      </c>
      <c r="C221" s="1320" t="s">
        <v>1222</v>
      </c>
      <c r="D221" s="1420" t="s">
        <v>1223</v>
      </c>
      <c r="E221" s="2472">
        <v>500</v>
      </c>
      <c r="F221" s="1313">
        <v>500</v>
      </c>
      <c r="G221" s="1421"/>
      <c r="H221" s="276"/>
    </row>
    <row r="222" spans="1:8" ht="23.25" thickBot="1" x14ac:dyDescent="0.25">
      <c r="A222" s="355">
        <v>800</v>
      </c>
      <c r="B222" s="16" t="s">
        <v>25</v>
      </c>
      <c r="C222" s="1320" t="s">
        <v>1224</v>
      </c>
      <c r="D222" s="114" t="s">
        <v>1225</v>
      </c>
      <c r="E222" s="2472">
        <v>500</v>
      </c>
      <c r="F222" s="1313">
        <v>500</v>
      </c>
      <c r="G222" s="1421"/>
      <c r="H222" s="276"/>
    </row>
    <row r="223" spans="1:8" ht="17.25" customHeight="1" x14ac:dyDescent="0.2">
      <c r="A223" s="758">
        <v>20100</v>
      </c>
      <c r="B223" s="36" t="s">
        <v>25</v>
      </c>
      <c r="C223" s="34" t="s">
        <v>21</v>
      </c>
      <c r="D223" s="759" t="s">
        <v>1226</v>
      </c>
      <c r="E223" s="2476">
        <f>SUM(E224:E225)</f>
        <v>20100</v>
      </c>
      <c r="F223" s="1419">
        <f>SUM(F224:F225)</f>
        <v>20100</v>
      </c>
      <c r="G223" s="31"/>
      <c r="H223" s="276"/>
    </row>
    <row r="224" spans="1:8" x14ac:dyDescent="0.2">
      <c r="A224" s="355">
        <v>5000</v>
      </c>
      <c r="B224" s="16" t="s">
        <v>25</v>
      </c>
      <c r="C224" s="1320" t="s">
        <v>1227</v>
      </c>
      <c r="D224" s="1422" t="s">
        <v>1228</v>
      </c>
      <c r="E224" s="2472">
        <v>3020</v>
      </c>
      <c r="F224" s="1313">
        <v>3020</v>
      </c>
      <c r="G224" s="1421"/>
      <c r="H224" s="276"/>
    </row>
    <row r="225" spans="1:8" ht="23.25" thickBot="1" x14ac:dyDescent="0.25">
      <c r="A225" s="384">
        <v>15100</v>
      </c>
      <c r="B225" s="87" t="s">
        <v>25</v>
      </c>
      <c r="C225" s="1423" t="s">
        <v>1229</v>
      </c>
      <c r="D225" s="333" t="s">
        <v>1230</v>
      </c>
      <c r="E225" s="2540">
        <v>17080</v>
      </c>
      <c r="F225" s="1424">
        <v>17080</v>
      </c>
      <c r="G225" s="1425"/>
      <c r="H225" s="371"/>
    </row>
    <row r="226" spans="1:8" x14ac:dyDescent="0.2">
      <c r="B226" s="1426"/>
      <c r="C226" s="1426"/>
      <c r="D226" s="1426"/>
      <c r="E226" s="1426"/>
      <c r="F226" s="1426"/>
      <c r="G226" s="1426"/>
      <c r="H226" s="1427"/>
    </row>
    <row r="227" spans="1:8" x14ac:dyDescent="0.2">
      <c r="H227" s="558"/>
    </row>
    <row r="228" spans="1:8" x14ac:dyDescent="0.2">
      <c r="H228" s="558"/>
    </row>
  </sheetData>
  <mergeCells count="72">
    <mergeCell ref="G181:G182"/>
    <mergeCell ref="G215:G216"/>
    <mergeCell ref="A215:A216"/>
    <mergeCell ref="B215:B216"/>
    <mergeCell ref="C215:C216"/>
    <mergeCell ref="D215:D216"/>
    <mergeCell ref="E215:E216"/>
    <mergeCell ref="F215:F216"/>
    <mergeCell ref="A181:A182"/>
    <mergeCell ref="B181:B182"/>
    <mergeCell ref="C181:C182"/>
    <mergeCell ref="D181:D182"/>
    <mergeCell ref="E181:E182"/>
    <mergeCell ref="F106:F107"/>
    <mergeCell ref="G193:G194"/>
    <mergeCell ref="A203:A204"/>
    <mergeCell ref="B203:B204"/>
    <mergeCell ref="C203:C204"/>
    <mergeCell ref="D203:D204"/>
    <mergeCell ref="E203:E204"/>
    <mergeCell ref="F203:F204"/>
    <mergeCell ref="G203:G204"/>
    <mergeCell ref="A193:A194"/>
    <mergeCell ref="B193:B194"/>
    <mergeCell ref="C193:C194"/>
    <mergeCell ref="D193:D194"/>
    <mergeCell ref="E193:E194"/>
    <mergeCell ref="F193:F194"/>
    <mergeCell ref="F181:F182"/>
    <mergeCell ref="F69:F70"/>
    <mergeCell ref="G69:G70"/>
    <mergeCell ref="H69:H70"/>
    <mergeCell ref="G106:G107"/>
    <mergeCell ref="A135:A136"/>
    <mergeCell ref="B135:B136"/>
    <mergeCell ref="C135:C136"/>
    <mergeCell ref="D135:D136"/>
    <mergeCell ref="E135:E136"/>
    <mergeCell ref="F135:F136"/>
    <mergeCell ref="G135:G136"/>
    <mergeCell ref="A106:A107"/>
    <mergeCell ref="B106:B107"/>
    <mergeCell ref="C106:C107"/>
    <mergeCell ref="D106:D107"/>
    <mergeCell ref="E106:E107"/>
    <mergeCell ref="A69:A70"/>
    <mergeCell ref="B69:B70"/>
    <mergeCell ref="C69:C70"/>
    <mergeCell ref="D69:D70"/>
    <mergeCell ref="E69:E70"/>
    <mergeCell ref="A1:H1"/>
    <mergeCell ref="G20:G21"/>
    <mergeCell ref="A34:A35"/>
    <mergeCell ref="B34:B35"/>
    <mergeCell ref="C34:C35"/>
    <mergeCell ref="D34:D35"/>
    <mergeCell ref="E34:E35"/>
    <mergeCell ref="F34:F35"/>
    <mergeCell ref="G34:G35"/>
    <mergeCell ref="A20:A21"/>
    <mergeCell ref="B20:B21"/>
    <mergeCell ref="C20:C21"/>
    <mergeCell ref="D20:D21"/>
    <mergeCell ref="E20:E21"/>
    <mergeCell ref="F20:F21"/>
    <mergeCell ref="H34:H35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L60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9.5703125" style="54" customWidth="1"/>
    <col min="2" max="2" width="3.7109375" style="54" customWidth="1"/>
    <col min="3" max="5" width="5.42578125" style="54" customWidth="1"/>
    <col min="6" max="6" width="20.7109375" style="54" customWidth="1"/>
    <col min="7" max="7" width="31" style="54" customWidth="1"/>
    <col min="8" max="8" width="13.42578125" style="54" customWidth="1"/>
    <col min="9" max="16384" width="9.140625" style="54"/>
  </cols>
  <sheetData>
    <row r="1" spans="1:12" ht="6.75" customHeight="1" x14ac:dyDescent="0.2">
      <c r="H1" s="161"/>
    </row>
    <row r="2" spans="1:12" s="9" customFormat="1" ht="18" customHeight="1" x14ac:dyDescent="0.2">
      <c r="A2" s="3064" t="s">
        <v>665</v>
      </c>
      <c r="B2" s="3064"/>
      <c r="C2" s="3064"/>
      <c r="D2" s="3064"/>
      <c r="E2" s="3064"/>
      <c r="F2" s="3064"/>
      <c r="G2" s="3064"/>
      <c r="H2" s="3064"/>
    </row>
    <row r="3" spans="1:12" ht="8.25" customHeight="1" x14ac:dyDescent="0.2"/>
    <row r="4" spans="1:12" ht="15.75" x14ac:dyDescent="0.25">
      <c r="A4" s="3150" t="s">
        <v>139</v>
      </c>
      <c r="B4" s="3150"/>
      <c r="C4" s="3150"/>
      <c r="D4" s="3150"/>
      <c r="E4" s="3150"/>
      <c r="F4" s="3150"/>
      <c r="G4" s="3150"/>
      <c r="H4" s="3150"/>
    </row>
    <row r="5" spans="1:12" ht="12" customHeight="1" x14ac:dyDescent="0.25">
      <c r="A5" s="162"/>
      <c r="B5" s="162"/>
      <c r="C5" s="162"/>
      <c r="D5" s="162"/>
      <c r="E5" s="162"/>
      <c r="F5" s="162"/>
      <c r="G5" s="162"/>
      <c r="H5" s="162"/>
    </row>
    <row r="6" spans="1:12" ht="15.75" x14ac:dyDescent="0.25">
      <c r="A6" s="3079" t="s">
        <v>958</v>
      </c>
      <c r="B6" s="3079"/>
      <c r="C6" s="3079"/>
      <c r="D6" s="3079"/>
      <c r="E6" s="3079"/>
      <c r="F6" s="3079"/>
      <c r="G6" s="3079"/>
      <c r="H6" s="3079"/>
    </row>
    <row r="7" spans="1:12" ht="12.75" customHeight="1" thickBot="1" x14ac:dyDescent="0.25">
      <c r="B7" s="55"/>
      <c r="C7" s="56"/>
      <c r="D7" s="56"/>
      <c r="E7" s="56"/>
      <c r="F7" s="56"/>
      <c r="G7" s="56"/>
      <c r="H7" s="57" t="s">
        <v>37</v>
      </c>
    </row>
    <row r="8" spans="1:12" ht="13.5" thickBot="1" x14ac:dyDescent="0.25">
      <c r="A8" s="167" t="s">
        <v>142</v>
      </c>
      <c r="B8" s="3151" t="s">
        <v>16</v>
      </c>
      <c r="C8" s="3152"/>
      <c r="D8" s="3152"/>
      <c r="E8" s="3153"/>
      <c r="F8" s="3152" t="s">
        <v>14</v>
      </c>
      <c r="G8" s="3153"/>
      <c r="H8" s="2216" t="s">
        <v>144</v>
      </c>
      <c r="I8" s="59"/>
      <c r="J8" s="59"/>
    </row>
    <row r="9" spans="1:12" ht="13.5" thickBot="1" x14ac:dyDescent="0.25">
      <c r="A9" s="58">
        <v>19500</v>
      </c>
      <c r="B9" s="988" t="s">
        <v>25</v>
      </c>
      <c r="C9" s="989" t="s">
        <v>15</v>
      </c>
      <c r="D9" s="990" t="s">
        <v>31</v>
      </c>
      <c r="E9" s="991" t="s">
        <v>32</v>
      </c>
      <c r="F9" s="3154" t="s">
        <v>791</v>
      </c>
      <c r="G9" s="3155"/>
      <c r="H9" s="58">
        <f>SUM(H10:H54)</f>
        <v>20282.939999999995</v>
      </c>
      <c r="I9" s="59"/>
      <c r="J9" s="1428"/>
      <c r="L9" s="790"/>
    </row>
    <row r="10" spans="1:12" ht="12.75" customHeight="1" x14ac:dyDescent="0.2">
      <c r="A10" s="992">
        <v>900</v>
      </c>
      <c r="B10" s="1005" t="s">
        <v>26</v>
      </c>
      <c r="C10" s="993">
        <v>1401</v>
      </c>
      <c r="D10" s="1429">
        <v>3121</v>
      </c>
      <c r="E10" s="1430">
        <v>2122</v>
      </c>
      <c r="F10" s="3156" t="s">
        <v>1040</v>
      </c>
      <c r="G10" s="3157"/>
      <c r="H10" s="1001">
        <v>878.59</v>
      </c>
      <c r="I10" s="59"/>
      <c r="J10" s="995"/>
      <c r="K10" s="995"/>
    </row>
    <row r="11" spans="1:12" x14ac:dyDescent="0.2">
      <c r="A11" s="996">
        <v>285</v>
      </c>
      <c r="B11" s="1012" t="s">
        <v>26</v>
      </c>
      <c r="C11" s="997">
        <v>1402</v>
      </c>
      <c r="D11" s="1431">
        <v>3121</v>
      </c>
      <c r="E11" s="778">
        <v>2122</v>
      </c>
      <c r="F11" s="3148" t="s">
        <v>1042</v>
      </c>
      <c r="G11" s="3149"/>
      <c r="H11" s="994">
        <v>280.94</v>
      </c>
      <c r="I11" s="59"/>
      <c r="J11" s="995"/>
      <c r="K11" s="995"/>
    </row>
    <row r="12" spans="1:12" x14ac:dyDescent="0.2">
      <c r="A12" s="996">
        <v>81.59</v>
      </c>
      <c r="B12" s="1012" t="s">
        <v>26</v>
      </c>
      <c r="C12" s="997">
        <v>1403</v>
      </c>
      <c r="D12" s="1431">
        <v>3121</v>
      </c>
      <c r="E12" s="778">
        <v>2122</v>
      </c>
      <c r="F12" s="3148" t="s">
        <v>1016</v>
      </c>
      <c r="G12" s="3149"/>
      <c r="H12" s="994">
        <v>105.6</v>
      </c>
      <c r="I12" s="59"/>
      <c r="J12" s="995"/>
      <c r="K12" s="995"/>
    </row>
    <row r="13" spans="1:12" x14ac:dyDescent="0.2">
      <c r="A13" s="996">
        <v>800</v>
      </c>
      <c r="B13" s="1012" t="s">
        <v>26</v>
      </c>
      <c r="C13" s="997">
        <v>1405</v>
      </c>
      <c r="D13" s="1431">
        <v>3121</v>
      </c>
      <c r="E13" s="778">
        <v>2122</v>
      </c>
      <c r="F13" s="3148" t="s">
        <v>980</v>
      </c>
      <c r="G13" s="3149"/>
      <c r="H13" s="994">
        <v>699.97</v>
      </c>
      <c r="I13" s="59"/>
      <c r="J13" s="995"/>
      <c r="K13" s="995"/>
    </row>
    <row r="14" spans="1:12" x14ac:dyDescent="0.2">
      <c r="A14" s="996">
        <v>79.55</v>
      </c>
      <c r="B14" s="1012" t="s">
        <v>26</v>
      </c>
      <c r="C14" s="997">
        <v>1406</v>
      </c>
      <c r="D14" s="1431">
        <v>3121</v>
      </c>
      <c r="E14" s="778">
        <v>2122</v>
      </c>
      <c r="F14" s="3148" t="s">
        <v>981</v>
      </c>
      <c r="G14" s="3149"/>
      <c r="H14" s="994">
        <v>80.27</v>
      </c>
      <c r="I14" s="59"/>
      <c r="J14" s="995"/>
      <c r="K14" s="995"/>
    </row>
    <row r="15" spans="1:12" x14ac:dyDescent="0.2">
      <c r="A15" s="996">
        <v>240</v>
      </c>
      <c r="B15" s="1012" t="s">
        <v>26</v>
      </c>
      <c r="C15" s="997">
        <v>1407</v>
      </c>
      <c r="D15" s="1431">
        <v>3121</v>
      </c>
      <c r="E15" s="778">
        <v>2122</v>
      </c>
      <c r="F15" s="3148" t="s">
        <v>1066</v>
      </c>
      <c r="G15" s="3149"/>
      <c r="H15" s="994">
        <v>275.29000000000002</v>
      </c>
      <c r="I15" s="59"/>
      <c r="J15" s="995"/>
      <c r="K15" s="995"/>
    </row>
    <row r="16" spans="1:12" x14ac:dyDescent="0.2">
      <c r="A16" s="996">
        <v>830</v>
      </c>
      <c r="B16" s="1012" t="s">
        <v>26</v>
      </c>
      <c r="C16" s="997">
        <v>1409</v>
      </c>
      <c r="D16" s="1431">
        <v>3121</v>
      </c>
      <c r="E16" s="778">
        <v>2122</v>
      </c>
      <c r="F16" s="3148" t="s">
        <v>1018</v>
      </c>
      <c r="G16" s="3149"/>
      <c r="H16" s="994">
        <v>823.6</v>
      </c>
      <c r="I16" s="59"/>
      <c r="J16" s="995"/>
      <c r="K16" s="995"/>
    </row>
    <row r="17" spans="1:11" x14ac:dyDescent="0.2">
      <c r="A17" s="996">
        <v>350</v>
      </c>
      <c r="B17" s="1012" t="s">
        <v>26</v>
      </c>
      <c r="C17" s="997">
        <v>1410</v>
      </c>
      <c r="D17" s="1431">
        <v>3121</v>
      </c>
      <c r="E17" s="778">
        <v>2122</v>
      </c>
      <c r="F17" s="3148" t="s">
        <v>1064</v>
      </c>
      <c r="G17" s="3149"/>
      <c r="H17" s="994">
        <v>261.11</v>
      </c>
      <c r="I17" s="59"/>
      <c r="J17" s="995"/>
      <c r="K17" s="995"/>
    </row>
    <row r="18" spans="1:11" x14ac:dyDescent="0.2">
      <c r="A18" s="996">
        <v>630</v>
      </c>
      <c r="B18" s="1012" t="s">
        <v>26</v>
      </c>
      <c r="C18" s="997">
        <v>1411</v>
      </c>
      <c r="D18" s="1431">
        <v>3121</v>
      </c>
      <c r="E18" s="778">
        <v>2122</v>
      </c>
      <c r="F18" s="3148" t="s">
        <v>978</v>
      </c>
      <c r="G18" s="3149"/>
      <c r="H18" s="994">
        <v>617.94000000000005</v>
      </c>
      <c r="I18" s="59"/>
      <c r="J18" s="995"/>
      <c r="K18" s="995"/>
    </row>
    <row r="19" spans="1:11" x14ac:dyDescent="0.2">
      <c r="A19" s="996">
        <v>210.76</v>
      </c>
      <c r="B19" s="1012" t="s">
        <v>26</v>
      </c>
      <c r="C19" s="997">
        <v>1412</v>
      </c>
      <c r="D19" s="998">
        <v>3122</v>
      </c>
      <c r="E19" s="778">
        <v>2122</v>
      </c>
      <c r="F19" s="3148" t="s">
        <v>1044</v>
      </c>
      <c r="G19" s="3149"/>
      <c r="H19" s="994">
        <v>266.02</v>
      </c>
      <c r="I19" s="59"/>
      <c r="J19" s="995"/>
      <c r="K19" s="995"/>
    </row>
    <row r="20" spans="1:11" x14ac:dyDescent="0.2">
      <c r="A20" s="996">
        <v>260.55</v>
      </c>
      <c r="B20" s="1012" t="s">
        <v>26</v>
      </c>
      <c r="C20" s="997">
        <v>1413</v>
      </c>
      <c r="D20" s="998">
        <v>3122</v>
      </c>
      <c r="E20" s="778">
        <v>2122</v>
      </c>
      <c r="F20" s="3148" t="s">
        <v>1024</v>
      </c>
      <c r="G20" s="3149"/>
      <c r="H20" s="994">
        <v>320.8</v>
      </c>
      <c r="I20" s="59"/>
      <c r="J20" s="995"/>
      <c r="K20" s="995"/>
    </row>
    <row r="21" spans="1:11" x14ac:dyDescent="0.2">
      <c r="A21" s="996">
        <v>304</v>
      </c>
      <c r="B21" s="1012" t="s">
        <v>26</v>
      </c>
      <c r="C21" s="997">
        <v>1414</v>
      </c>
      <c r="D21" s="998">
        <v>3122</v>
      </c>
      <c r="E21" s="778">
        <v>2122</v>
      </c>
      <c r="F21" s="3148" t="s">
        <v>988</v>
      </c>
      <c r="G21" s="3149"/>
      <c r="H21" s="994">
        <v>303.14</v>
      </c>
      <c r="I21" s="59"/>
      <c r="J21" s="995"/>
      <c r="K21" s="995"/>
    </row>
    <row r="22" spans="1:11" x14ac:dyDescent="0.2">
      <c r="A22" s="996">
        <v>420</v>
      </c>
      <c r="B22" s="1012" t="s">
        <v>26</v>
      </c>
      <c r="C22" s="997">
        <v>1418</v>
      </c>
      <c r="D22" s="998">
        <v>3122</v>
      </c>
      <c r="E22" s="778">
        <v>2122</v>
      </c>
      <c r="F22" s="3148" t="s">
        <v>1046</v>
      </c>
      <c r="G22" s="3149"/>
      <c r="H22" s="994">
        <v>396.84</v>
      </c>
      <c r="I22" s="59"/>
      <c r="J22" s="995"/>
      <c r="K22" s="995"/>
    </row>
    <row r="23" spans="1:11" x14ac:dyDescent="0.2">
      <c r="A23" s="996">
        <v>90</v>
      </c>
      <c r="B23" s="1012" t="s">
        <v>26</v>
      </c>
      <c r="C23" s="997">
        <v>1420</v>
      </c>
      <c r="D23" s="998">
        <v>3122</v>
      </c>
      <c r="E23" s="778">
        <v>2122</v>
      </c>
      <c r="F23" s="3148" t="s">
        <v>983</v>
      </c>
      <c r="G23" s="3149"/>
      <c r="H23" s="994">
        <v>89.23</v>
      </c>
      <c r="I23" s="59"/>
      <c r="J23" s="995"/>
      <c r="K23" s="995"/>
    </row>
    <row r="24" spans="1:11" x14ac:dyDescent="0.2">
      <c r="A24" s="996">
        <v>90.98</v>
      </c>
      <c r="B24" s="1012" t="s">
        <v>26</v>
      </c>
      <c r="C24" s="997">
        <v>1421</v>
      </c>
      <c r="D24" s="998">
        <v>3122</v>
      </c>
      <c r="E24" s="778">
        <v>2122</v>
      </c>
      <c r="F24" s="3148" t="s">
        <v>984</v>
      </c>
      <c r="G24" s="3149"/>
      <c r="H24" s="994">
        <v>131.82</v>
      </c>
      <c r="I24" s="59"/>
      <c r="J24" s="995"/>
      <c r="K24" s="995"/>
    </row>
    <row r="25" spans="1:11" x14ac:dyDescent="0.2">
      <c r="A25" s="996">
        <v>12.04</v>
      </c>
      <c r="B25" s="1012" t="s">
        <v>26</v>
      </c>
      <c r="C25" s="997">
        <v>1422</v>
      </c>
      <c r="D25" s="998">
        <v>3122</v>
      </c>
      <c r="E25" s="778">
        <v>2122</v>
      </c>
      <c r="F25" s="3148" t="s">
        <v>986</v>
      </c>
      <c r="G25" s="3149"/>
      <c r="H25" s="994">
        <v>12.04</v>
      </c>
      <c r="I25" s="59"/>
      <c r="J25" s="995"/>
      <c r="K25" s="995"/>
    </row>
    <row r="26" spans="1:11" x14ac:dyDescent="0.2">
      <c r="A26" s="996">
        <v>920</v>
      </c>
      <c r="B26" s="1012" t="s">
        <v>26</v>
      </c>
      <c r="C26" s="997">
        <v>1424</v>
      </c>
      <c r="D26" s="998">
        <v>3123</v>
      </c>
      <c r="E26" s="778">
        <v>2122</v>
      </c>
      <c r="F26" s="3148" t="s">
        <v>1050</v>
      </c>
      <c r="G26" s="3149"/>
      <c r="H26" s="994">
        <v>809</v>
      </c>
      <c r="I26" s="59"/>
      <c r="J26" s="995"/>
      <c r="K26" s="995"/>
    </row>
    <row r="27" spans="1:11" x14ac:dyDescent="0.2">
      <c r="A27" s="996">
        <v>384.63</v>
      </c>
      <c r="B27" s="1012" t="s">
        <v>26</v>
      </c>
      <c r="C27" s="997">
        <v>1425</v>
      </c>
      <c r="D27" s="998">
        <v>3122</v>
      </c>
      <c r="E27" s="778">
        <v>2122</v>
      </c>
      <c r="F27" s="3148" t="s">
        <v>1052</v>
      </c>
      <c r="G27" s="3149"/>
      <c r="H27" s="994">
        <v>395.43</v>
      </c>
      <c r="I27" s="59"/>
      <c r="J27" s="995"/>
      <c r="K27" s="995"/>
    </row>
    <row r="28" spans="1:11" x14ac:dyDescent="0.2">
      <c r="A28" s="996">
        <v>1014.7</v>
      </c>
      <c r="B28" s="1012" t="s">
        <v>26</v>
      </c>
      <c r="C28" s="997">
        <v>1427</v>
      </c>
      <c r="D28" s="998">
        <v>3122</v>
      </c>
      <c r="E28" s="778">
        <v>2122</v>
      </c>
      <c r="F28" s="3148" t="s">
        <v>1020</v>
      </c>
      <c r="G28" s="3149"/>
      <c r="H28" s="994">
        <v>962.21</v>
      </c>
      <c r="I28" s="59"/>
      <c r="J28" s="995"/>
      <c r="K28" s="995"/>
    </row>
    <row r="29" spans="1:11" x14ac:dyDescent="0.2">
      <c r="A29" s="996">
        <v>144.88999999999999</v>
      </c>
      <c r="B29" s="1012" t="s">
        <v>26</v>
      </c>
      <c r="C29" s="997">
        <v>1428</v>
      </c>
      <c r="D29" s="998">
        <v>3122</v>
      </c>
      <c r="E29" s="778">
        <v>2122</v>
      </c>
      <c r="F29" s="3148" t="s">
        <v>1078</v>
      </c>
      <c r="G29" s="3149"/>
      <c r="H29" s="994">
        <v>144.9</v>
      </c>
      <c r="I29" s="59"/>
      <c r="J29" s="995"/>
      <c r="K29" s="995"/>
    </row>
    <row r="30" spans="1:11" x14ac:dyDescent="0.2">
      <c r="A30" s="996">
        <v>146.22999999999999</v>
      </c>
      <c r="B30" s="1012" t="s">
        <v>26</v>
      </c>
      <c r="C30" s="997">
        <v>1430</v>
      </c>
      <c r="D30" s="998">
        <v>3122</v>
      </c>
      <c r="E30" s="778">
        <v>2122</v>
      </c>
      <c r="F30" s="3148" t="s">
        <v>1070</v>
      </c>
      <c r="G30" s="3149"/>
      <c r="H30" s="994">
        <v>200.72</v>
      </c>
      <c r="I30" s="59"/>
      <c r="J30" s="995"/>
      <c r="K30" s="995"/>
    </row>
    <row r="31" spans="1:11" x14ac:dyDescent="0.2">
      <c r="A31" s="996">
        <v>34</v>
      </c>
      <c r="B31" s="1012" t="s">
        <v>26</v>
      </c>
      <c r="C31" s="997">
        <v>1432</v>
      </c>
      <c r="D31" s="1431">
        <v>3123</v>
      </c>
      <c r="E31" s="778">
        <v>2122</v>
      </c>
      <c r="F31" s="3148" t="s">
        <v>998</v>
      </c>
      <c r="G31" s="3149"/>
      <c r="H31" s="994">
        <v>59.06</v>
      </c>
      <c r="I31" s="59"/>
      <c r="J31" s="995"/>
      <c r="K31" s="995"/>
    </row>
    <row r="32" spans="1:11" x14ac:dyDescent="0.2">
      <c r="A32" s="996">
        <v>1030</v>
      </c>
      <c r="B32" s="1012" t="s">
        <v>26</v>
      </c>
      <c r="C32" s="997">
        <v>1433</v>
      </c>
      <c r="D32" s="1431">
        <v>3123</v>
      </c>
      <c r="E32" s="778">
        <v>2122</v>
      </c>
      <c r="F32" s="3148" t="s">
        <v>994</v>
      </c>
      <c r="G32" s="3149"/>
      <c r="H32" s="994">
        <v>1102.31</v>
      </c>
      <c r="I32" s="59"/>
      <c r="J32" s="995"/>
      <c r="K32" s="995"/>
    </row>
    <row r="33" spans="1:11" x14ac:dyDescent="0.2">
      <c r="A33" s="996">
        <v>299.38</v>
      </c>
      <c r="B33" s="1012" t="s">
        <v>26</v>
      </c>
      <c r="C33" s="997">
        <v>1434</v>
      </c>
      <c r="D33" s="1431">
        <v>3123</v>
      </c>
      <c r="E33" s="778">
        <v>2122</v>
      </c>
      <c r="F33" s="3148" t="s">
        <v>1072</v>
      </c>
      <c r="G33" s="3149"/>
      <c r="H33" s="994">
        <v>299.38</v>
      </c>
      <c r="I33" s="59"/>
      <c r="J33" s="995"/>
      <c r="K33" s="995"/>
    </row>
    <row r="34" spans="1:11" x14ac:dyDescent="0.2">
      <c r="A34" s="996">
        <v>710</v>
      </c>
      <c r="B34" s="1012" t="s">
        <v>26</v>
      </c>
      <c r="C34" s="997">
        <v>1436</v>
      </c>
      <c r="D34" s="1431">
        <v>3123</v>
      </c>
      <c r="E34" s="778">
        <v>2122</v>
      </c>
      <c r="F34" s="3148" t="s">
        <v>1076</v>
      </c>
      <c r="G34" s="3149"/>
      <c r="H34" s="994">
        <v>727.62</v>
      </c>
      <c r="I34" s="59"/>
      <c r="J34" s="995"/>
      <c r="K34" s="995"/>
    </row>
    <row r="35" spans="1:11" x14ac:dyDescent="0.2">
      <c r="A35" s="996">
        <v>1800</v>
      </c>
      <c r="B35" s="1012" t="s">
        <v>26</v>
      </c>
      <c r="C35" s="997">
        <v>1437</v>
      </c>
      <c r="D35" s="1431">
        <v>3123</v>
      </c>
      <c r="E35" s="778">
        <v>2122</v>
      </c>
      <c r="F35" s="3148" t="s">
        <v>1048</v>
      </c>
      <c r="G35" s="3149"/>
      <c r="H35" s="994">
        <v>1800</v>
      </c>
      <c r="I35" s="59"/>
      <c r="J35" s="995"/>
      <c r="K35" s="995"/>
    </row>
    <row r="36" spans="1:11" x14ac:dyDescent="0.2">
      <c r="A36" s="996">
        <v>230</v>
      </c>
      <c r="B36" s="1012" t="s">
        <v>26</v>
      </c>
      <c r="C36" s="997">
        <v>1438</v>
      </c>
      <c r="D36" s="1431">
        <v>3123</v>
      </c>
      <c r="E36" s="778">
        <v>2122</v>
      </c>
      <c r="F36" s="3148" t="s">
        <v>1026</v>
      </c>
      <c r="G36" s="3149"/>
      <c r="H36" s="994">
        <v>222.8</v>
      </c>
      <c r="I36" s="59"/>
      <c r="J36" s="995"/>
      <c r="K36" s="995"/>
    </row>
    <row r="37" spans="1:11" x14ac:dyDescent="0.2">
      <c r="A37" s="996">
        <v>450</v>
      </c>
      <c r="B37" s="1012" t="s">
        <v>26</v>
      </c>
      <c r="C37" s="997">
        <v>1440</v>
      </c>
      <c r="D37" s="1431">
        <v>3123</v>
      </c>
      <c r="E37" s="778">
        <v>2122</v>
      </c>
      <c r="F37" s="3148" t="s">
        <v>1028</v>
      </c>
      <c r="G37" s="3149"/>
      <c r="H37" s="994">
        <v>601.39</v>
      </c>
      <c r="I37" s="59"/>
      <c r="J37" s="995"/>
      <c r="K37" s="995"/>
    </row>
    <row r="38" spans="1:11" x14ac:dyDescent="0.2">
      <c r="A38" s="996">
        <v>1200</v>
      </c>
      <c r="B38" s="1012" t="s">
        <v>26</v>
      </c>
      <c r="C38" s="997">
        <v>1442</v>
      </c>
      <c r="D38" s="1431">
        <v>3123</v>
      </c>
      <c r="E38" s="778">
        <v>2122</v>
      </c>
      <c r="F38" s="3148" t="s">
        <v>996</v>
      </c>
      <c r="G38" s="3149"/>
      <c r="H38" s="994">
        <v>1172.1099999999999</v>
      </c>
      <c r="I38" s="59"/>
      <c r="J38" s="995"/>
      <c r="K38" s="995"/>
    </row>
    <row r="39" spans="1:11" x14ac:dyDescent="0.2">
      <c r="A39" s="996">
        <v>546.41</v>
      </c>
      <c r="B39" s="1012" t="s">
        <v>26</v>
      </c>
      <c r="C39" s="997">
        <v>1443</v>
      </c>
      <c r="D39" s="998">
        <v>3123</v>
      </c>
      <c r="E39" s="778">
        <v>2122</v>
      </c>
      <c r="F39" s="3148" t="s">
        <v>1074</v>
      </c>
      <c r="G39" s="3149"/>
      <c r="H39" s="994">
        <v>546.41</v>
      </c>
      <c r="I39" s="59"/>
      <c r="J39" s="995"/>
      <c r="K39" s="995"/>
    </row>
    <row r="40" spans="1:11" x14ac:dyDescent="0.2">
      <c r="A40" s="996">
        <v>1000</v>
      </c>
      <c r="B40" s="1012" t="s">
        <v>26</v>
      </c>
      <c r="C40" s="997">
        <v>1448</v>
      </c>
      <c r="D40" s="1431">
        <v>3123</v>
      </c>
      <c r="E40" s="778">
        <v>2122</v>
      </c>
      <c r="F40" s="3148" t="s">
        <v>992</v>
      </c>
      <c r="G40" s="3149"/>
      <c r="H40" s="994">
        <v>1157.76</v>
      </c>
      <c r="I40" s="59"/>
      <c r="J40" s="995"/>
      <c r="K40" s="995"/>
    </row>
    <row r="41" spans="1:11" x14ac:dyDescent="0.2">
      <c r="A41" s="996">
        <v>1800</v>
      </c>
      <c r="B41" s="1012" t="s">
        <v>26</v>
      </c>
      <c r="C41" s="997">
        <v>1450</v>
      </c>
      <c r="D41" s="1431">
        <v>3124</v>
      </c>
      <c r="E41" s="778">
        <v>2122</v>
      </c>
      <c r="F41" s="3148" t="s">
        <v>1000</v>
      </c>
      <c r="G41" s="3149"/>
      <c r="H41" s="994">
        <v>1784.81</v>
      </c>
      <c r="I41" s="59"/>
      <c r="J41" s="995"/>
      <c r="K41" s="995"/>
    </row>
    <row r="42" spans="1:11" ht="12.75" customHeight="1" x14ac:dyDescent="0.2">
      <c r="A42" s="996">
        <v>200</v>
      </c>
      <c r="B42" s="773" t="s">
        <v>26</v>
      </c>
      <c r="C42" s="998">
        <v>1452</v>
      </c>
      <c r="D42" s="1431">
        <v>3122</v>
      </c>
      <c r="E42" s="776">
        <v>2122</v>
      </c>
      <c r="F42" s="3160" t="s">
        <v>1088</v>
      </c>
      <c r="G42" s="3161"/>
      <c r="H42" s="994">
        <v>750.9</v>
      </c>
      <c r="I42" s="59"/>
      <c r="J42" s="995"/>
      <c r="K42" s="995"/>
    </row>
    <row r="43" spans="1:11" ht="12.75" customHeight="1" x14ac:dyDescent="0.2">
      <c r="A43" s="996">
        <v>772.31</v>
      </c>
      <c r="B43" s="773" t="s">
        <v>26</v>
      </c>
      <c r="C43" s="998">
        <v>1455</v>
      </c>
      <c r="D43" s="1431">
        <v>3113</v>
      </c>
      <c r="E43" s="776">
        <v>2122</v>
      </c>
      <c r="F43" s="3160" t="s">
        <v>1002</v>
      </c>
      <c r="G43" s="3161"/>
      <c r="H43" s="994">
        <v>769.75</v>
      </c>
      <c r="I43" s="59"/>
      <c r="J43" s="995"/>
      <c r="K43" s="995"/>
    </row>
    <row r="44" spans="1:11" x14ac:dyDescent="0.2">
      <c r="A44" s="996">
        <v>120</v>
      </c>
      <c r="B44" s="1012" t="s">
        <v>26</v>
      </c>
      <c r="C44" s="997">
        <v>1456</v>
      </c>
      <c r="D44" s="1431">
        <v>3113</v>
      </c>
      <c r="E44" s="778">
        <v>2122</v>
      </c>
      <c r="F44" s="3148" t="s">
        <v>1004</v>
      </c>
      <c r="G44" s="3149"/>
      <c r="H44" s="994">
        <v>112.61</v>
      </c>
      <c r="I44" s="59"/>
      <c r="J44" s="995"/>
      <c r="K44" s="995"/>
    </row>
    <row r="45" spans="1:11" x14ac:dyDescent="0.2">
      <c r="A45" s="996">
        <v>32.92</v>
      </c>
      <c r="B45" s="1012" t="s">
        <v>26</v>
      </c>
      <c r="C45" s="997">
        <v>1462</v>
      </c>
      <c r="D45" s="1431">
        <v>3113</v>
      </c>
      <c r="E45" s="778">
        <v>2122</v>
      </c>
      <c r="F45" s="3148" t="s">
        <v>1034</v>
      </c>
      <c r="G45" s="3149"/>
      <c r="H45" s="994">
        <v>32.92</v>
      </c>
      <c r="I45" s="59"/>
      <c r="J45" s="995"/>
      <c r="K45" s="995"/>
    </row>
    <row r="46" spans="1:11" ht="12.75" customHeight="1" x14ac:dyDescent="0.2">
      <c r="A46" s="996">
        <v>18.54</v>
      </c>
      <c r="B46" s="1012" t="s">
        <v>26</v>
      </c>
      <c r="C46" s="997">
        <v>1469</v>
      </c>
      <c r="D46" s="1431">
        <v>3114</v>
      </c>
      <c r="E46" s="778">
        <v>2122</v>
      </c>
      <c r="F46" s="3160" t="s">
        <v>1080</v>
      </c>
      <c r="G46" s="3161"/>
      <c r="H46" s="994">
        <v>21.05</v>
      </c>
      <c r="I46" s="59"/>
      <c r="J46" s="995"/>
      <c r="K46" s="995"/>
    </row>
    <row r="47" spans="1:11" x14ac:dyDescent="0.2">
      <c r="A47" s="996">
        <v>23.48</v>
      </c>
      <c r="B47" s="1012" t="s">
        <v>26</v>
      </c>
      <c r="C47" s="997">
        <v>1470</v>
      </c>
      <c r="D47" s="1431">
        <v>3133</v>
      </c>
      <c r="E47" s="778">
        <v>2122</v>
      </c>
      <c r="F47" s="3148" t="s">
        <v>1058</v>
      </c>
      <c r="G47" s="3149"/>
      <c r="H47" s="994">
        <v>24.71</v>
      </c>
      <c r="I47" s="59"/>
      <c r="J47" s="995"/>
      <c r="K47" s="995"/>
    </row>
    <row r="48" spans="1:11" x14ac:dyDescent="0.2">
      <c r="A48" s="996">
        <v>600</v>
      </c>
      <c r="B48" s="1012" t="s">
        <v>26</v>
      </c>
      <c r="C48" s="997">
        <v>1471</v>
      </c>
      <c r="D48" s="1431">
        <v>3133</v>
      </c>
      <c r="E48" s="778">
        <v>2122</v>
      </c>
      <c r="F48" s="3148" t="s">
        <v>1012</v>
      </c>
      <c r="G48" s="3149"/>
      <c r="H48" s="994">
        <v>580.91999999999996</v>
      </c>
      <c r="I48" s="59"/>
      <c r="J48" s="995"/>
      <c r="K48" s="995"/>
    </row>
    <row r="49" spans="1:11" x14ac:dyDescent="0.2">
      <c r="A49" s="996">
        <v>91.64</v>
      </c>
      <c r="B49" s="1012" t="s">
        <v>26</v>
      </c>
      <c r="C49" s="997">
        <v>1472</v>
      </c>
      <c r="D49" s="1431">
        <v>3133</v>
      </c>
      <c r="E49" s="778">
        <v>2122</v>
      </c>
      <c r="F49" s="3148" t="s">
        <v>1056</v>
      </c>
      <c r="G49" s="3149"/>
      <c r="H49" s="994">
        <v>92.37</v>
      </c>
      <c r="I49" s="59"/>
      <c r="J49" s="995"/>
      <c r="K49" s="995"/>
    </row>
    <row r="50" spans="1:11" x14ac:dyDescent="0.2">
      <c r="A50" s="996">
        <v>47.51</v>
      </c>
      <c r="B50" s="1012" t="s">
        <v>26</v>
      </c>
      <c r="C50" s="997">
        <v>1473</v>
      </c>
      <c r="D50" s="1431">
        <v>3133</v>
      </c>
      <c r="E50" s="778">
        <v>2122</v>
      </c>
      <c r="F50" s="3148" t="s">
        <v>1060</v>
      </c>
      <c r="G50" s="3149"/>
      <c r="H50" s="994">
        <v>48.12</v>
      </c>
      <c r="I50" s="59"/>
      <c r="J50" s="995"/>
      <c r="K50" s="995"/>
    </row>
    <row r="51" spans="1:11" x14ac:dyDescent="0.2">
      <c r="A51" s="996">
        <v>31.9</v>
      </c>
      <c r="B51" s="1012" t="s">
        <v>26</v>
      </c>
      <c r="C51" s="997">
        <v>1474</v>
      </c>
      <c r="D51" s="1431">
        <v>3133</v>
      </c>
      <c r="E51" s="778">
        <v>2122</v>
      </c>
      <c r="F51" s="3148" t="s">
        <v>1030</v>
      </c>
      <c r="G51" s="3149"/>
      <c r="H51" s="994">
        <v>31.9</v>
      </c>
      <c r="I51" s="59"/>
      <c r="J51" s="995"/>
      <c r="K51" s="995"/>
    </row>
    <row r="52" spans="1:11" x14ac:dyDescent="0.2">
      <c r="A52" s="996">
        <v>244.66</v>
      </c>
      <c r="B52" s="1012" t="s">
        <v>26</v>
      </c>
      <c r="C52" s="997">
        <v>1475</v>
      </c>
      <c r="D52" s="1431">
        <v>3133</v>
      </c>
      <c r="E52" s="778">
        <v>2122</v>
      </c>
      <c r="F52" s="3148" t="s">
        <v>1006</v>
      </c>
      <c r="G52" s="3149"/>
      <c r="H52" s="994">
        <v>244.66</v>
      </c>
      <c r="I52" s="59"/>
      <c r="J52" s="995"/>
      <c r="K52" s="995"/>
    </row>
    <row r="53" spans="1:11" x14ac:dyDescent="0.2">
      <c r="A53" s="996">
        <v>17.25</v>
      </c>
      <c r="B53" s="1012" t="s">
        <v>26</v>
      </c>
      <c r="C53" s="997">
        <v>1476</v>
      </c>
      <c r="D53" s="1431">
        <v>3133</v>
      </c>
      <c r="E53" s="778">
        <v>2122</v>
      </c>
      <c r="F53" s="3148" t="s">
        <v>1084</v>
      </c>
      <c r="G53" s="3149"/>
      <c r="H53" s="994">
        <v>17.25</v>
      </c>
      <c r="I53" s="59"/>
      <c r="J53" s="995"/>
      <c r="K53" s="995"/>
    </row>
    <row r="54" spans="1:11" ht="13.5" thickBot="1" x14ac:dyDescent="0.25">
      <c r="A54" s="1432">
        <v>0</v>
      </c>
      <c r="B54" s="1433" t="s">
        <v>26</v>
      </c>
      <c r="C54" s="1434">
        <v>1493</v>
      </c>
      <c r="D54" s="1435">
        <v>3146</v>
      </c>
      <c r="E54" s="783">
        <v>2122</v>
      </c>
      <c r="F54" s="3158" t="s">
        <v>1008</v>
      </c>
      <c r="G54" s="3159"/>
      <c r="H54" s="2215">
        <v>26.67</v>
      </c>
      <c r="I54" s="59"/>
      <c r="J54" s="995"/>
      <c r="K54" s="995"/>
    </row>
    <row r="55" spans="1:11" ht="16.899999999999999" customHeight="1" x14ac:dyDescent="0.2">
      <c r="B55" s="784"/>
      <c r="C55" s="785"/>
      <c r="D55" s="786"/>
      <c r="E55" s="787"/>
      <c r="F55" s="788"/>
      <c r="G55" s="788"/>
      <c r="H55" s="789"/>
      <c r="I55" s="59"/>
      <c r="J55" s="59"/>
    </row>
    <row r="56" spans="1:11" x14ac:dyDescent="0.2">
      <c r="A56" s="435"/>
      <c r="B56" s="435"/>
      <c r="C56" s="435"/>
      <c r="D56" s="435"/>
      <c r="E56" s="435"/>
      <c r="F56" s="435"/>
      <c r="G56" s="9"/>
      <c r="I56" s="59"/>
      <c r="J56" s="59"/>
    </row>
    <row r="57" spans="1:11" ht="11.45" customHeight="1" x14ac:dyDescent="0.2">
      <c r="A57" s="2193"/>
      <c r="B57" s="2193"/>
      <c r="C57" s="2193"/>
      <c r="D57" s="9"/>
      <c r="E57" s="9"/>
      <c r="G57" s="9"/>
      <c r="I57" s="59"/>
      <c r="J57" s="59"/>
    </row>
    <row r="58" spans="1:11" x14ac:dyDescent="0.2">
      <c r="A58" s="435"/>
      <c r="B58" s="435"/>
      <c r="C58" s="435"/>
      <c r="D58" s="435"/>
      <c r="E58" s="435"/>
      <c r="F58" s="435"/>
      <c r="G58" s="9"/>
      <c r="I58" s="59"/>
      <c r="J58" s="59"/>
    </row>
    <row r="59" spans="1:11" ht="8.25" customHeight="1" x14ac:dyDescent="0.2">
      <c r="A59" s="2193"/>
      <c r="B59" s="2193"/>
      <c r="C59" s="2193"/>
      <c r="D59" s="9"/>
      <c r="E59" s="9"/>
      <c r="G59" s="9"/>
    </row>
    <row r="60" spans="1:11" x14ac:dyDescent="0.2">
      <c r="A60" s="435"/>
      <c r="B60" s="435"/>
      <c r="C60" s="435"/>
      <c r="D60" s="435"/>
      <c r="E60" s="435"/>
      <c r="F60" s="435"/>
      <c r="G60" s="9"/>
    </row>
  </sheetData>
  <mergeCells count="51">
    <mergeCell ref="F52:G52"/>
    <mergeCell ref="F53:G53"/>
    <mergeCell ref="F54:G54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5:G15"/>
    <mergeCell ref="A2:H2"/>
    <mergeCell ref="A4:H4"/>
    <mergeCell ref="A6:H6"/>
    <mergeCell ref="B8:E8"/>
    <mergeCell ref="F8:G8"/>
    <mergeCell ref="F9:G9"/>
    <mergeCell ref="F10:G10"/>
    <mergeCell ref="F11:G11"/>
    <mergeCell ref="F12:G12"/>
    <mergeCell ref="F13:G13"/>
    <mergeCell ref="F14:G14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165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8.5703125" style="9" customWidth="1"/>
    <col min="2" max="2" width="3.5703125" style="10" customWidth="1"/>
    <col min="3" max="3" width="10.7109375" style="9" customWidth="1"/>
    <col min="4" max="4" width="45.140625" style="9" customWidth="1"/>
    <col min="5" max="5" width="11.28515625" style="9" customWidth="1"/>
    <col min="6" max="6" width="10.42578125" style="9" customWidth="1"/>
    <col min="7" max="7" width="13" style="9" customWidth="1"/>
    <col min="8" max="8" width="11" style="10" customWidth="1"/>
    <col min="9" max="9" width="9.140625" style="9"/>
    <col min="10" max="11" width="9.5703125" style="9" bestFit="1" customWidth="1"/>
    <col min="12" max="16384" width="9.140625" style="9"/>
  </cols>
  <sheetData>
    <row r="1" spans="1:12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3028"/>
      <c r="I1" s="557"/>
    </row>
    <row r="2" spans="1:12" ht="12.75" customHeight="1" x14ac:dyDescent="0.2"/>
    <row r="3" spans="1:12" s="277" customFormat="1" ht="15.75" x14ac:dyDescent="0.25">
      <c r="A3" s="3079" t="s">
        <v>1563</v>
      </c>
      <c r="B3" s="3079"/>
      <c r="C3" s="3079"/>
      <c r="D3" s="3079"/>
      <c r="E3" s="3079"/>
      <c r="F3" s="3079"/>
      <c r="G3" s="3079"/>
      <c r="H3" s="3079"/>
      <c r="I3" s="559"/>
    </row>
    <row r="4" spans="1:12" s="277" customFormat="1" ht="9" customHeight="1" x14ac:dyDescent="0.25">
      <c r="B4" s="27"/>
      <c r="C4" s="27"/>
      <c r="D4" s="27"/>
      <c r="E4" s="27"/>
      <c r="F4" s="27"/>
      <c r="G4" s="27"/>
      <c r="H4" s="27"/>
    </row>
    <row r="5" spans="1:12" s="1" customFormat="1" ht="15.75" customHeight="1" x14ac:dyDescent="0.2">
      <c r="B5" s="13"/>
      <c r="C5" s="3129" t="s">
        <v>140</v>
      </c>
      <c r="D5" s="3129"/>
      <c r="E5" s="3129"/>
      <c r="F5" s="260"/>
      <c r="G5" s="260"/>
      <c r="H5" s="260"/>
    </row>
    <row r="6" spans="1:12" s="3" customFormat="1" ht="12" thickBot="1" x14ac:dyDescent="0.25">
      <c r="B6" s="2"/>
      <c r="C6" s="2"/>
      <c r="D6" s="2"/>
      <c r="E6" s="5" t="s">
        <v>19</v>
      </c>
      <c r="F6" s="5"/>
      <c r="G6" s="8"/>
    </row>
    <row r="7" spans="1:12" s="7" customFormat="1" ht="12.75" customHeight="1" x14ac:dyDescent="0.2">
      <c r="B7" s="3130"/>
      <c r="C7" s="3123" t="s">
        <v>0</v>
      </c>
      <c r="D7" s="3117" t="s">
        <v>1</v>
      </c>
      <c r="E7" s="3111" t="s">
        <v>141</v>
      </c>
      <c r="F7" s="160"/>
      <c r="G7" s="6"/>
      <c r="H7" s="6"/>
      <c r="I7" s="6"/>
      <c r="J7" s="6"/>
      <c r="K7" s="6"/>
      <c r="L7" s="6"/>
    </row>
    <row r="8" spans="1:12" s="3" customFormat="1" ht="9" customHeight="1" thickBot="1" x14ac:dyDescent="0.25">
      <c r="B8" s="3130"/>
      <c r="C8" s="3124"/>
      <c r="D8" s="3121"/>
      <c r="E8" s="3112"/>
      <c r="F8" s="160"/>
      <c r="H8" s="1207"/>
    </row>
    <row r="9" spans="1:12" s="3" customFormat="1" ht="12.75" customHeight="1" thickBot="1" x14ac:dyDescent="0.25">
      <c r="B9" s="28"/>
      <c r="C9" s="24" t="s">
        <v>2</v>
      </c>
      <c r="D9" s="18" t="s">
        <v>11</v>
      </c>
      <c r="E9" s="20">
        <f>SUM(E10:E16)</f>
        <v>213103.62</v>
      </c>
      <c r="F9" s="26"/>
      <c r="H9" s="1207"/>
      <c r="I9" s="1207"/>
    </row>
    <row r="10" spans="1:12" s="3" customFormat="1" ht="12.75" customHeight="1" x14ac:dyDescent="0.2">
      <c r="B10" s="28"/>
      <c r="C10" s="566" t="s">
        <v>43</v>
      </c>
      <c r="D10" s="567" t="s">
        <v>111</v>
      </c>
      <c r="E10" s="1610">
        <f>F22</f>
        <v>6760</v>
      </c>
      <c r="F10" s="26"/>
      <c r="H10" s="1207"/>
      <c r="I10" s="1207"/>
    </row>
    <row r="11" spans="1:12" s="11" customFormat="1" ht="12.75" customHeight="1" x14ac:dyDescent="0.2">
      <c r="B11" s="280"/>
      <c r="C11" s="569" t="s">
        <v>3</v>
      </c>
      <c r="D11" s="570" t="s">
        <v>8</v>
      </c>
      <c r="E11" s="283">
        <f>H44</f>
        <v>137562.68</v>
      </c>
      <c r="F11" s="284"/>
      <c r="J11" s="1753"/>
      <c r="K11" s="1754"/>
    </row>
    <row r="12" spans="1:12" s="11" customFormat="1" ht="12.75" customHeight="1" x14ac:dyDescent="0.2">
      <c r="B12" s="280"/>
      <c r="C12" s="281" t="s">
        <v>4</v>
      </c>
      <c r="D12" s="282" t="s">
        <v>9</v>
      </c>
      <c r="E12" s="283">
        <f>F76</f>
        <v>3150</v>
      </c>
      <c r="F12" s="284"/>
      <c r="G12" s="285"/>
      <c r="J12" s="1753"/>
      <c r="K12" s="1754"/>
    </row>
    <row r="13" spans="1:12" s="11" customFormat="1" ht="12.75" customHeight="1" x14ac:dyDescent="0.2">
      <c r="B13" s="280"/>
      <c r="C13" s="281" t="s">
        <v>5</v>
      </c>
      <c r="D13" s="282" t="s">
        <v>10</v>
      </c>
      <c r="E13" s="571">
        <f>F113</f>
        <v>16700</v>
      </c>
      <c r="F13" s="284"/>
      <c r="J13" s="1753"/>
      <c r="K13" s="1754"/>
    </row>
    <row r="14" spans="1:12" s="11" customFormat="1" ht="12.75" customHeight="1" x14ac:dyDescent="0.2">
      <c r="B14" s="280"/>
      <c r="C14" s="286" t="s">
        <v>6</v>
      </c>
      <c r="D14" s="287" t="s">
        <v>12</v>
      </c>
      <c r="E14" s="288">
        <f>F132</f>
        <v>43400</v>
      </c>
      <c r="F14" s="289"/>
      <c r="J14" s="1753"/>
      <c r="K14" s="1754"/>
    </row>
    <row r="15" spans="1:12" s="11" customFormat="1" ht="12.75" customHeight="1" x14ac:dyDescent="0.2">
      <c r="B15" s="280"/>
      <c r="C15" s="286" t="s">
        <v>7</v>
      </c>
      <c r="D15" s="287" t="s">
        <v>13</v>
      </c>
      <c r="E15" s="288">
        <f>F152</f>
        <v>4530.9399999999996</v>
      </c>
      <c r="F15" s="289"/>
      <c r="J15" s="1755"/>
      <c r="K15" s="1754"/>
    </row>
    <row r="16" spans="1:12" s="11" customFormat="1" ht="12.75" customHeight="1" thickBot="1" x14ac:dyDescent="0.25">
      <c r="B16" s="280"/>
      <c r="C16" s="102" t="s">
        <v>41</v>
      </c>
      <c r="D16" s="103" t="s">
        <v>45</v>
      </c>
      <c r="E16" s="43">
        <f>F163</f>
        <v>1000</v>
      </c>
      <c r="F16" s="289"/>
      <c r="J16" s="1755"/>
      <c r="K16" s="1754"/>
    </row>
    <row r="17" spans="1:10" ht="12" customHeight="1" x14ac:dyDescent="0.2">
      <c r="J17" s="10"/>
    </row>
    <row r="18" spans="1:10" ht="18.75" customHeight="1" x14ac:dyDescent="0.25">
      <c r="B18" s="3162" t="s">
        <v>1564</v>
      </c>
      <c r="C18" s="3162"/>
      <c r="D18" s="3162"/>
      <c r="E18" s="3162"/>
      <c r="F18" s="3162"/>
      <c r="G18" s="3162"/>
      <c r="H18" s="35"/>
    </row>
    <row r="19" spans="1:10" ht="12" customHeight="1" thickBot="1" x14ac:dyDescent="0.25">
      <c r="B19" s="2"/>
      <c r="C19" s="2"/>
      <c r="D19" s="2"/>
      <c r="E19" s="5"/>
      <c r="F19" s="5"/>
      <c r="G19" s="5" t="s">
        <v>19</v>
      </c>
      <c r="H19" s="8"/>
    </row>
    <row r="20" spans="1:10" ht="9.75" customHeight="1" x14ac:dyDescent="0.2">
      <c r="A20" s="3101" t="s">
        <v>142</v>
      </c>
      <c r="B20" s="3123" t="s">
        <v>24</v>
      </c>
      <c r="C20" s="3105" t="s">
        <v>1565</v>
      </c>
      <c r="D20" s="3117" t="s">
        <v>110</v>
      </c>
      <c r="E20" s="3109" t="s">
        <v>143</v>
      </c>
      <c r="F20" s="3111" t="s">
        <v>144</v>
      </c>
      <c r="G20" s="3099" t="s">
        <v>38</v>
      </c>
      <c r="H20" s="9"/>
    </row>
    <row r="21" spans="1:10" ht="16.5" customHeight="1" thickBot="1" x14ac:dyDescent="0.25">
      <c r="A21" s="3102"/>
      <c r="B21" s="3124"/>
      <c r="C21" s="3106"/>
      <c r="D21" s="3121"/>
      <c r="E21" s="3110"/>
      <c r="F21" s="3112"/>
      <c r="G21" s="3100"/>
      <c r="H21" s="9"/>
    </row>
    <row r="22" spans="1:10" s="38" customFormat="1" ht="14.25" customHeight="1" thickBot="1" x14ac:dyDescent="0.25">
      <c r="A22" s="20">
        <f>A23</f>
        <v>0</v>
      </c>
      <c r="B22" s="24" t="s">
        <v>25</v>
      </c>
      <c r="C22" s="23" t="s">
        <v>23</v>
      </c>
      <c r="D22" s="18" t="s">
        <v>27</v>
      </c>
      <c r="E22" s="20">
        <f>E23</f>
        <v>6760</v>
      </c>
      <c r="F22" s="20">
        <v>6760</v>
      </c>
      <c r="G22" s="215" t="s">
        <v>21</v>
      </c>
    </row>
    <row r="23" spans="1:10" s="38" customFormat="1" ht="11.25" customHeight="1" x14ac:dyDescent="0.2">
      <c r="A23" s="580">
        <v>0</v>
      </c>
      <c r="B23" s="139" t="s">
        <v>21</v>
      </c>
      <c r="C23" s="1756" t="s">
        <v>21</v>
      </c>
      <c r="D23" s="105" t="s">
        <v>44</v>
      </c>
      <c r="E23" s="2541">
        <f>SUM(E24:E38)</f>
        <v>6760</v>
      </c>
      <c r="F23" s="583">
        <f>SUM(F24:F38)</f>
        <v>6760</v>
      </c>
      <c r="G23" s="1757"/>
    </row>
    <row r="24" spans="1:10" s="38" customFormat="1" ht="22.5" x14ac:dyDescent="0.2">
      <c r="A24" s="52"/>
      <c r="B24" s="1758" t="s">
        <v>26</v>
      </c>
      <c r="C24" s="2958" t="s">
        <v>1566</v>
      </c>
      <c r="D24" s="1258" t="s">
        <v>1567</v>
      </c>
      <c r="E24" s="2541">
        <v>600</v>
      </c>
      <c r="F24" s="246">
        <f>E24</f>
        <v>600</v>
      </c>
      <c r="G24" s="815"/>
    </row>
    <row r="25" spans="1:10" s="38" customFormat="1" ht="22.5" x14ac:dyDescent="0.2">
      <c r="A25" s="67"/>
      <c r="B25" s="1758" t="s">
        <v>26</v>
      </c>
      <c r="C25" s="2958" t="s">
        <v>1568</v>
      </c>
      <c r="D25" s="1258" t="s">
        <v>1569</v>
      </c>
      <c r="E25" s="2477">
        <v>300</v>
      </c>
      <c r="F25" s="246">
        <f t="shared" ref="F25:F37" si="0">E25</f>
        <v>300</v>
      </c>
      <c r="G25" s="14"/>
    </row>
    <row r="26" spans="1:10" s="38" customFormat="1" ht="22.5" x14ac:dyDescent="0.2">
      <c r="A26" s="67"/>
      <c r="B26" s="1758" t="s">
        <v>26</v>
      </c>
      <c r="C26" s="2958" t="s">
        <v>1570</v>
      </c>
      <c r="D26" s="1258" t="s">
        <v>1571</v>
      </c>
      <c r="E26" s="2477">
        <v>100</v>
      </c>
      <c r="F26" s="246">
        <f t="shared" si="0"/>
        <v>100</v>
      </c>
      <c r="G26" s="14"/>
    </row>
    <row r="27" spans="1:10" s="38" customFormat="1" ht="22.5" x14ac:dyDescent="0.2">
      <c r="A27" s="67"/>
      <c r="B27" s="1758" t="s">
        <v>26</v>
      </c>
      <c r="C27" s="2958" t="s">
        <v>1572</v>
      </c>
      <c r="D27" s="1258" t="s">
        <v>1573</v>
      </c>
      <c r="E27" s="2477">
        <v>300</v>
      </c>
      <c r="F27" s="246">
        <f t="shared" si="0"/>
        <v>300</v>
      </c>
      <c r="G27" s="14"/>
    </row>
    <row r="28" spans="1:10" s="38" customFormat="1" ht="22.5" x14ac:dyDescent="0.2">
      <c r="A28" s="67"/>
      <c r="B28" s="1758" t="s">
        <v>26</v>
      </c>
      <c r="C28" s="2958" t="s">
        <v>1574</v>
      </c>
      <c r="D28" s="1258" t="s">
        <v>1575</v>
      </c>
      <c r="E28" s="2477">
        <v>350</v>
      </c>
      <c r="F28" s="246">
        <f t="shared" si="0"/>
        <v>350</v>
      </c>
      <c r="G28" s="14"/>
    </row>
    <row r="29" spans="1:10" s="38" customFormat="1" ht="22.5" x14ac:dyDescent="0.2">
      <c r="A29" s="67"/>
      <c r="B29" s="1758" t="s">
        <v>26</v>
      </c>
      <c r="C29" s="2958" t="s">
        <v>1576</v>
      </c>
      <c r="D29" s="1258" t="s">
        <v>1577</v>
      </c>
      <c r="E29" s="2477">
        <v>500</v>
      </c>
      <c r="F29" s="246">
        <f t="shared" si="0"/>
        <v>500</v>
      </c>
      <c r="G29" s="14"/>
    </row>
    <row r="30" spans="1:10" s="38" customFormat="1" ht="22.5" x14ac:dyDescent="0.2">
      <c r="A30" s="67"/>
      <c r="B30" s="1758" t="s">
        <v>26</v>
      </c>
      <c r="C30" s="2958" t="s">
        <v>1578</v>
      </c>
      <c r="D30" s="1258" t="s">
        <v>1579</v>
      </c>
      <c r="E30" s="2477">
        <v>200</v>
      </c>
      <c r="F30" s="246">
        <f t="shared" si="0"/>
        <v>200</v>
      </c>
      <c r="G30" s="14"/>
    </row>
    <row r="31" spans="1:10" s="38" customFormat="1" ht="22.5" x14ac:dyDescent="0.2">
      <c r="A31" s="67"/>
      <c r="B31" s="1758" t="s">
        <v>26</v>
      </c>
      <c r="C31" s="2958" t="s">
        <v>1580</v>
      </c>
      <c r="D31" s="1258" t="s">
        <v>1581</v>
      </c>
      <c r="E31" s="2477">
        <v>250</v>
      </c>
      <c r="F31" s="246">
        <f t="shared" si="0"/>
        <v>250</v>
      </c>
      <c r="G31" s="14"/>
    </row>
    <row r="32" spans="1:10" s="38" customFormat="1" ht="22.5" customHeight="1" x14ac:dyDescent="0.2">
      <c r="A32" s="67"/>
      <c r="B32" s="1758" t="s">
        <v>26</v>
      </c>
      <c r="C32" s="2958" t="s">
        <v>1582</v>
      </c>
      <c r="D32" s="1258" t="s">
        <v>1583</v>
      </c>
      <c r="E32" s="2477">
        <v>350</v>
      </c>
      <c r="F32" s="246">
        <f t="shared" si="0"/>
        <v>350</v>
      </c>
      <c r="G32" s="14"/>
    </row>
    <row r="33" spans="1:10" s="38" customFormat="1" ht="22.5" x14ac:dyDescent="0.2">
      <c r="A33" s="67"/>
      <c r="B33" s="1758" t="s">
        <v>26</v>
      </c>
      <c r="C33" s="2958" t="s">
        <v>1584</v>
      </c>
      <c r="D33" s="1258" t="s">
        <v>1585</v>
      </c>
      <c r="E33" s="2477">
        <v>600</v>
      </c>
      <c r="F33" s="246">
        <f t="shared" si="0"/>
        <v>600</v>
      </c>
      <c r="G33" s="14"/>
    </row>
    <row r="34" spans="1:10" s="38" customFormat="1" x14ac:dyDescent="0.2">
      <c r="A34" s="67"/>
      <c r="B34" s="1758" t="s">
        <v>26</v>
      </c>
      <c r="C34" s="2958" t="s">
        <v>1586</v>
      </c>
      <c r="D34" s="1258" t="s">
        <v>1587</v>
      </c>
      <c r="E34" s="2477">
        <v>280</v>
      </c>
      <c r="F34" s="246">
        <f t="shared" si="0"/>
        <v>280</v>
      </c>
      <c r="G34" s="14"/>
    </row>
    <row r="35" spans="1:10" s="38" customFormat="1" x14ac:dyDescent="0.2">
      <c r="A35" s="67"/>
      <c r="B35" s="1758" t="s">
        <v>26</v>
      </c>
      <c r="C35" s="2958" t="s">
        <v>1588</v>
      </c>
      <c r="D35" s="1258" t="s">
        <v>1589</v>
      </c>
      <c r="E35" s="2477">
        <v>80</v>
      </c>
      <c r="F35" s="246">
        <f t="shared" si="0"/>
        <v>80</v>
      </c>
      <c r="G35" s="14"/>
    </row>
    <row r="36" spans="1:10" s="38" customFormat="1" ht="10.5" customHeight="1" x14ac:dyDescent="0.2">
      <c r="A36" s="67"/>
      <c r="B36" s="1758" t="s">
        <v>26</v>
      </c>
      <c r="C36" s="2958" t="s">
        <v>1590</v>
      </c>
      <c r="D36" s="1258" t="s">
        <v>1591</v>
      </c>
      <c r="E36" s="2477">
        <v>300</v>
      </c>
      <c r="F36" s="246">
        <f t="shared" si="0"/>
        <v>300</v>
      </c>
      <c r="G36" s="14"/>
    </row>
    <row r="37" spans="1:10" s="38" customFormat="1" ht="22.5" x14ac:dyDescent="0.2">
      <c r="A37" s="67"/>
      <c r="B37" s="1758" t="s">
        <v>26</v>
      </c>
      <c r="C37" s="2958" t="s">
        <v>1592</v>
      </c>
      <c r="D37" s="1258" t="s">
        <v>1593</v>
      </c>
      <c r="E37" s="2477">
        <v>750</v>
      </c>
      <c r="F37" s="246">
        <f t="shared" si="0"/>
        <v>750</v>
      </c>
      <c r="G37" s="14"/>
    </row>
    <row r="38" spans="1:10" s="38" customFormat="1" ht="12" thickBot="1" x14ac:dyDescent="0.25">
      <c r="A38" s="47"/>
      <c r="B38" s="1759" t="s">
        <v>26</v>
      </c>
      <c r="C38" s="223" t="s">
        <v>1594</v>
      </c>
      <c r="D38" s="1267" t="s">
        <v>1595</v>
      </c>
      <c r="E38" s="2542">
        <v>1800</v>
      </c>
      <c r="F38" s="48">
        <f>E38</f>
        <v>1800</v>
      </c>
      <c r="G38" s="2546"/>
    </row>
    <row r="39" spans="1:10" s="38" customFormat="1" x14ac:dyDescent="0.2">
      <c r="B39" s="270"/>
      <c r="H39" s="270"/>
    </row>
    <row r="40" spans="1:10" ht="18.75" customHeight="1" x14ac:dyDescent="0.25">
      <c r="B40" s="3162" t="s">
        <v>1596</v>
      </c>
      <c r="C40" s="3162"/>
      <c r="D40" s="3162"/>
      <c r="E40" s="3162"/>
      <c r="F40" s="3162"/>
      <c r="G40" s="3162"/>
      <c r="H40" s="578"/>
      <c r="I40" s="601"/>
    </row>
    <row r="41" spans="1:10" ht="12.75" customHeight="1" thickBot="1" x14ac:dyDescent="0.25">
      <c r="B41" s="2"/>
      <c r="C41" s="2"/>
      <c r="D41" s="2"/>
      <c r="E41" s="2"/>
      <c r="F41" s="2"/>
      <c r="G41" s="2"/>
      <c r="H41" s="5" t="s">
        <v>19</v>
      </c>
    </row>
    <row r="42" spans="1:10" ht="12.75" customHeight="1" x14ac:dyDescent="0.2">
      <c r="A42" s="3101" t="s">
        <v>142</v>
      </c>
      <c r="B42" s="3113" t="s">
        <v>20</v>
      </c>
      <c r="C42" s="3115" t="s">
        <v>1597</v>
      </c>
      <c r="D42" s="3117" t="s">
        <v>34</v>
      </c>
      <c r="E42" s="3144" t="s">
        <v>30</v>
      </c>
      <c r="F42" s="3144" t="s">
        <v>29</v>
      </c>
      <c r="G42" s="3109" t="s">
        <v>143</v>
      </c>
      <c r="H42" s="3163" t="s">
        <v>1598</v>
      </c>
    </row>
    <row r="43" spans="1:10" ht="14.25" customHeight="1" thickBot="1" x14ac:dyDescent="0.25">
      <c r="A43" s="3102"/>
      <c r="B43" s="3134"/>
      <c r="C43" s="3133"/>
      <c r="D43" s="3121"/>
      <c r="E43" s="3145"/>
      <c r="F43" s="3145"/>
      <c r="G43" s="3110"/>
      <c r="H43" s="3164"/>
    </row>
    <row r="44" spans="1:10" ht="15" customHeight="1" thickBot="1" x14ac:dyDescent="0.25">
      <c r="A44" s="604">
        <f>SUM(A45:A68)</f>
        <v>167624.64000000001</v>
      </c>
      <c r="B44" s="21" t="s">
        <v>25</v>
      </c>
      <c r="C44" s="22" t="s">
        <v>28</v>
      </c>
      <c r="D44" s="84" t="s">
        <v>27</v>
      </c>
      <c r="E44" s="603">
        <f>SUM(E45:E68)</f>
        <v>121944.68000000001</v>
      </c>
      <c r="F44" s="603">
        <f>SUM(F45:F68)</f>
        <v>15618</v>
      </c>
      <c r="G44" s="1760">
        <f>SUM(G45:G68)</f>
        <v>137562.68</v>
      </c>
      <c r="H44" s="1761">
        <f>SUM(H45:H68)</f>
        <v>137562.68</v>
      </c>
    </row>
    <row r="45" spans="1:10" ht="13.5" customHeight="1" x14ac:dyDescent="0.2">
      <c r="A45" s="1762">
        <v>18131</v>
      </c>
      <c r="B45" s="1763" t="s">
        <v>26</v>
      </c>
      <c r="C45" s="1764">
        <v>1501</v>
      </c>
      <c r="D45" s="1765" t="s">
        <v>1599</v>
      </c>
      <c r="E45" s="1766">
        <v>10647.04</v>
      </c>
      <c r="F45" s="1767">
        <v>1747</v>
      </c>
      <c r="G45" s="2543">
        <v>12394.04</v>
      </c>
      <c r="H45" s="1768">
        <f>G45</f>
        <v>12394.04</v>
      </c>
      <c r="I45" s="1769"/>
      <c r="J45" s="1769"/>
    </row>
    <row r="46" spans="1:10" ht="12.75" customHeight="1" x14ac:dyDescent="0.2">
      <c r="A46" s="1770">
        <v>5980</v>
      </c>
      <c r="B46" s="1257" t="s">
        <v>26</v>
      </c>
      <c r="C46" s="1251">
        <v>1502</v>
      </c>
      <c r="D46" s="1258" t="s">
        <v>843</v>
      </c>
      <c r="E46" s="1771">
        <v>6434.1490000000003</v>
      </c>
      <c r="F46" s="1772">
        <v>153</v>
      </c>
      <c r="G46" s="2544">
        <v>6587.1490000000003</v>
      </c>
      <c r="H46" s="1773">
        <f t="shared" ref="H46:H67" si="1">G46</f>
        <v>6587.1490000000003</v>
      </c>
      <c r="J46" s="1769"/>
    </row>
    <row r="47" spans="1:10" ht="12.75" customHeight="1" x14ac:dyDescent="0.2">
      <c r="A47" s="1770">
        <v>6827</v>
      </c>
      <c r="B47" s="1257" t="s">
        <v>26</v>
      </c>
      <c r="C47" s="1251">
        <v>1504</v>
      </c>
      <c r="D47" s="1258" t="s">
        <v>1600</v>
      </c>
      <c r="E47" s="1771">
        <v>6401.2190000000001</v>
      </c>
      <c r="F47" s="1774">
        <v>635</v>
      </c>
      <c r="G47" s="2544">
        <v>7036.2190000000001</v>
      </c>
      <c r="H47" s="1773">
        <f t="shared" si="1"/>
        <v>7036.2190000000001</v>
      </c>
      <c r="J47" s="1769"/>
    </row>
    <row r="48" spans="1:10" ht="12.75" customHeight="1" x14ac:dyDescent="0.2">
      <c r="A48" s="1770">
        <v>7663</v>
      </c>
      <c r="B48" s="1257" t="s">
        <v>26</v>
      </c>
      <c r="C48" s="1251">
        <v>1505</v>
      </c>
      <c r="D48" s="1258" t="s">
        <v>1601</v>
      </c>
      <c r="E48" s="1771">
        <v>1344.1179999999999</v>
      </c>
      <c r="F48" s="1775">
        <v>435</v>
      </c>
      <c r="G48" s="2544">
        <v>1779.1179999999999</v>
      </c>
      <c r="H48" s="1773">
        <f t="shared" si="1"/>
        <v>1779.1179999999999</v>
      </c>
      <c r="J48" s="1769"/>
    </row>
    <row r="49" spans="1:10" ht="12.75" customHeight="1" x14ac:dyDescent="0.2">
      <c r="A49" s="1770">
        <v>3107</v>
      </c>
      <c r="B49" s="1257" t="s">
        <v>26</v>
      </c>
      <c r="C49" s="1251">
        <v>1507</v>
      </c>
      <c r="D49" s="1258" t="s">
        <v>846</v>
      </c>
      <c r="E49" s="1771">
        <v>2503.2049999999999</v>
      </c>
      <c r="F49" s="1772">
        <v>30</v>
      </c>
      <c r="G49" s="2544">
        <v>2533.2049999999999</v>
      </c>
      <c r="H49" s="1773">
        <f t="shared" si="1"/>
        <v>2533.2049999999999</v>
      </c>
      <c r="J49" s="1769"/>
    </row>
    <row r="50" spans="1:10" ht="12.75" customHeight="1" x14ac:dyDescent="0.2">
      <c r="A50" s="1770">
        <v>4357</v>
      </c>
      <c r="B50" s="1257" t="s">
        <v>26</v>
      </c>
      <c r="C50" s="1251">
        <v>1508</v>
      </c>
      <c r="D50" s="1258" t="s">
        <v>847</v>
      </c>
      <c r="E50" s="1771">
        <v>2685.3560000000002</v>
      </c>
      <c r="F50" s="1775">
        <v>206</v>
      </c>
      <c r="G50" s="2544">
        <v>2891.3560000000002</v>
      </c>
      <c r="H50" s="1773">
        <f t="shared" si="1"/>
        <v>2891.3560000000002</v>
      </c>
      <c r="J50" s="1769"/>
    </row>
    <row r="51" spans="1:10" ht="12.75" customHeight="1" x14ac:dyDescent="0.2">
      <c r="A51" s="1770">
        <v>7154</v>
      </c>
      <c r="B51" s="1257" t="s">
        <v>26</v>
      </c>
      <c r="C51" s="1251">
        <v>1509</v>
      </c>
      <c r="D51" s="1258" t="s">
        <v>848</v>
      </c>
      <c r="E51" s="1771">
        <v>6960.2709999999997</v>
      </c>
      <c r="F51" s="1775">
        <v>445</v>
      </c>
      <c r="G51" s="2544">
        <v>7405.2709999999997</v>
      </c>
      <c r="H51" s="1773">
        <f t="shared" si="1"/>
        <v>7405.2709999999997</v>
      </c>
      <c r="J51" s="1769"/>
    </row>
    <row r="52" spans="1:10" ht="12.75" customHeight="1" x14ac:dyDescent="0.2">
      <c r="A52" s="1770">
        <v>8053</v>
      </c>
      <c r="B52" s="1257" t="s">
        <v>26</v>
      </c>
      <c r="C52" s="1251">
        <v>1510</v>
      </c>
      <c r="D52" s="1258" t="s">
        <v>849</v>
      </c>
      <c r="E52" s="1771">
        <v>5404.125</v>
      </c>
      <c r="F52" s="1772">
        <v>1180</v>
      </c>
      <c r="G52" s="2544">
        <v>6584.125</v>
      </c>
      <c r="H52" s="1773">
        <f t="shared" si="1"/>
        <v>6584.125</v>
      </c>
      <c r="J52" s="1769"/>
    </row>
    <row r="53" spans="1:10" ht="12.75" customHeight="1" x14ac:dyDescent="0.2">
      <c r="A53" s="1770">
        <v>5172</v>
      </c>
      <c r="B53" s="1257" t="s">
        <v>26</v>
      </c>
      <c r="C53" s="1251">
        <v>1512</v>
      </c>
      <c r="D53" s="1258" t="s">
        <v>850</v>
      </c>
      <c r="E53" s="1771">
        <v>1789.616</v>
      </c>
      <c r="F53" s="1774">
        <v>673</v>
      </c>
      <c r="G53" s="2544">
        <v>2462.616</v>
      </c>
      <c r="H53" s="1773">
        <f t="shared" si="1"/>
        <v>2462.616</v>
      </c>
      <c r="J53" s="1769"/>
    </row>
    <row r="54" spans="1:10" ht="12.75" customHeight="1" x14ac:dyDescent="0.2">
      <c r="A54" s="1770">
        <v>10147</v>
      </c>
      <c r="B54" s="1257" t="s">
        <v>26</v>
      </c>
      <c r="C54" s="1251">
        <v>1513</v>
      </c>
      <c r="D54" s="1258" t="s">
        <v>851</v>
      </c>
      <c r="E54" s="1771">
        <v>6391.3510000000006</v>
      </c>
      <c r="F54" s="1774">
        <v>2111</v>
      </c>
      <c r="G54" s="2544">
        <v>8502.3510000000006</v>
      </c>
      <c r="H54" s="1773">
        <f t="shared" si="1"/>
        <v>8502.3510000000006</v>
      </c>
      <c r="J54" s="1769"/>
    </row>
    <row r="55" spans="1:10" ht="12.75" customHeight="1" x14ac:dyDescent="0.2">
      <c r="A55" s="1770">
        <v>11233</v>
      </c>
      <c r="B55" s="1257" t="s">
        <v>26</v>
      </c>
      <c r="C55" s="1251">
        <v>1514</v>
      </c>
      <c r="D55" s="1258" t="s">
        <v>852</v>
      </c>
      <c r="E55" s="1771">
        <v>10475.468000000001</v>
      </c>
      <c r="F55" s="1775">
        <v>572</v>
      </c>
      <c r="G55" s="2544">
        <v>11047.468000000001</v>
      </c>
      <c r="H55" s="1773">
        <f t="shared" si="1"/>
        <v>11047.468000000001</v>
      </c>
      <c r="J55" s="1769"/>
    </row>
    <row r="56" spans="1:10" ht="12.75" customHeight="1" x14ac:dyDescent="0.2">
      <c r="A56" s="1770">
        <v>8420</v>
      </c>
      <c r="B56" s="1257" t="s">
        <v>26</v>
      </c>
      <c r="C56" s="1251">
        <v>1515</v>
      </c>
      <c r="D56" s="1258" t="s">
        <v>853</v>
      </c>
      <c r="E56" s="1771">
        <v>7153.2740000000003</v>
      </c>
      <c r="F56" s="1775">
        <v>395</v>
      </c>
      <c r="G56" s="2544">
        <v>7548.2740000000003</v>
      </c>
      <c r="H56" s="1773">
        <f t="shared" si="1"/>
        <v>7548.2740000000003</v>
      </c>
      <c r="J56" s="1769"/>
    </row>
    <row r="57" spans="1:10" ht="12.75" customHeight="1" x14ac:dyDescent="0.2">
      <c r="A57" s="1770">
        <v>10192</v>
      </c>
      <c r="B57" s="1257" t="s">
        <v>26</v>
      </c>
      <c r="C57" s="1251">
        <v>1516</v>
      </c>
      <c r="D57" s="1258" t="s">
        <v>854</v>
      </c>
      <c r="E57" s="1771">
        <v>5346.9549999999999</v>
      </c>
      <c r="F57" s="1772">
        <v>1477</v>
      </c>
      <c r="G57" s="2544">
        <v>6823.9549999999999</v>
      </c>
      <c r="H57" s="1773">
        <f t="shared" si="1"/>
        <v>6823.9549999999999</v>
      </c>
      <c r="J57" s="1769"/>
    </row>
    <row r="58" spans="1:10" ht="12.75" customHeight="1" x14ac:dyDescent="0.2">
      <c r="A58" s="1770">
        <v>12563</v>
      </c>
      <c r="B58" s="1257" t="s">
        <v>26</v>
      </c>
      <c r="C58" s="1251">
        <v>1517</v>
      </c>
      <c r="D58" s="1258" t="s">
        <v>1602</v>
      </c>
      <c r="E58" s="1771">
        <v>4107.8890000000001</v>
      </c>
      <c r="F58" s="1774">
        <v>3498</v>
      </c>
      <c r="G58" s="2544">
        <v>7605.8890000000001</v>
      </c>
      <c r="H58" s="1773">
        <f t="shared" si="1"/>
        <v>7605.8890000000001</v>
      </c>
      <c r="J58" s="1769"/>
    </row>
    <row r="59" spans="1:10" ht="12.75" customHeight="1" x14ac:dyDescent="0.2">
      <c r="A59" s="1770">
        <v>6242.64</v>
      </c>
      <c r="B59" s="1257" t="s">
        <v>26</v>
      </c>
      <c r="C59" s="1251">
        <v>1519</v>
      </c>
      <c r="D59" s="1258" t="s">
        <v>856</v>
      </c>
      <c r="E59" s="1771">
        <v>5801.4620000000004</v>
      </c>
      <c r="F59" s="1774">
        <v>134</v>
      </c>
      <c r="G59" s="2544">
        <v>5935.4620000000004</v>
      </c>
      <c r="H59" s="1773">
        <f t="shared" si="1"/>
        <v>5935.4620000000004</v>
      </c>
      <c r="J59" s="1769"/>
    </row>
    <row r="60" spans="1:10" ht="12.75" customHeight="1" x14ac:dyDescent="0.2">
      <c r="A60" s="1770">
        <v>5812</v>
      </c>
      <c r="B60" s="1257" t="s">
        <v>26</v>
      </c>
      <c r="C60" s="1251">
        <v>1520</v>
      </c>
      <c r="D60" s="1258" t="s">
        <v>857</v>
      </c>
      <c r="E60" s="1771">
        <v>4409.8450000000003</v>
      </c>
      <c r="F60" s="1775">
        <v>225</v>
      </c>
      <c r="G60" s="2544">
        <v>4634.8450000000003</v>
      </c>
      <c r="H60" s="1773">
        <f t="shared" si="1"/>
        <v>4634.8450000000003</v>
      </c>
      <c r="J60" s="1769"/>
    </row>
    <row r="61" spans="1:10" ht="12.75" customHeight="1" thickBot="1" x14ac:dyDescent="0.25">
      <c r="A61" s="1776">
        <v>4279</v>
      </c>
      <c r="B61" s="1777" t="s">
        <v>26</v>
      </c>
      <c r="C61" s="1266">
        <v>1521</v>
      </c>
      <c r="D61" s="1267" t="s">
        <v>858</v>
      </c>
      <c r="E61" s="1779">
        <v>1625.78</v>
      </c>
      <c r="F61" s="1780">
        <v>285</v>
      </c>
      <c r="G61" s="2545">
        <v>1910.78</v>
      </c>
      <c r="H61" s="1781">
        <f t="shared" si="1"/>
        <v>1910.78</v>
      </c>
      <c r="J61" s="1769"/>
    </row>
    <row r="62" spans="1:10" ht="18.75" customHeight="1" x14ac:dyDescent="0.25">
      <c r="B62" s="3162" t="s">
        <v>1596</v>
      </c>
      <c r="C62" s="3162"/>
      <c r="D62" s="3162"/>
      <c r="E62" s="3162"/>
      <c r="F62" s="3162"/>
      <c r="G62" s="3162"/>
      <c r="H62" s="578"/>
      <c r="I62" s="601"/>
    </row>
    <row r="63" spans="1:10" ht="12.75" customHeight="1" thickBot="1" x14ac:dyDescent="0.25">
      <c r="B63" s="2"/>
      <c r="C63" s="2"/>
      <c r="D63" s="2"/>
      <c r="E63" s="2"/>
      <c r="F63" s="2"/>
      <c r="G63" s="2"/>
      <c r="H63" s="5" t="s">
        <v>19</v>
      </c>
    </row>
    <row r="64" spans="1:10" ht="12.75" customHeight="1" x14ac:dyDescent="0.2">
      <c r="A64" s="3101" t="s">
        <v>142</v>
      </c>
      <c r="B64" s="3113" t="s">
        <v>20</v>
      </c>
      <c r="C64" s="3115" t="s">
        <v>1597</v>
      </c>
      <c r="D64" s="3117" t="s">
        <v>34</v>
      </c>
      <c r="E64" s="3144" t="s">
        <v>30</v>
      </c>
      <c r="F64" s="3144" t="s">
        <v>29</v>
      </c>
      <c r="G64" s="3109" t="s">
        <v>143</v>
      </c>
      <c r="H64" s="3163" t="s">
        <v>1598</v>
      </c>
    </row>
    <row r="65" spans="1:11" ht="14.25" customHeight="1" thickBot="1" x14ac:dyDescent="0.25">
      <c r="A65" s="3102"/>
      <c r="B65" s="3134"/>
      <c r="C65" s="3133"/>
      <c r="D65" s="3121"/>
      <c r="E65" s="3145"/>
      <c r="F65" s="3145"/>
      <c r="G65" s="3110"/>
      <c r="H65" s="3164"/>
    </row>
    <row r="66" spans="1:11" s="2194" customFormat="1" ht="15" customHeight="1" thickBot="1" x14ac:dyDescent="0.25">
      <c r="A66" s="388" t="s">
        <v>2138</v>
      </c>
      <c r="B66" s="21" t="s">
        <v>25</v>
      </c>
      <c r="C66" s="22" t="s">
        <v>28</v>
      </c>
      <c r="D66" s="84" t="s">
        <v>27</v>
      </c>
      <c r="E66" s="1275" t="s">
        <v>234</v>
      </c>
      <c r="F66" s="1275" t="s">
        <v>234</v>
      </c>
      <c r="G66" s="388" t="s">
        <v>234</v>
      </c>
      <c r="H66" s="388" t="s">
        <v>234</v>
      </c>
    </row>
    <row r="67" spans="1:11" ht="13.5" customHeight="1" x14ac:dyDescent="0.2">
      <c r="A67" s="2761">
        <v>7792</v>
      </c>
      <c r="B67" s="2762" t="s">
        <v>26</v>
      </c>
      <c r="C67" s="2763">
        <v>1522</v>
      </c>
      <c r="D67" s="2764" t="s">
        <v>859</v>
      </c>
      <c r="E67" s="2765">
        <v>5055.174</v>
      </c>
      <c r="F67" s="2760">
        <v>432</v>
      </c>
      <c r="G67" s="2766">
        <v>5487.174</v>
      </c>
      <c r="H67" s="1794">
        <f t="shared" si="1"/>
        <v>5487.174</v>
      </c>
      <c r="J67" s="1769"/>
    </row>
    <row r="68" spans="1:11" ht="13.5" customHeight="1" thickBot="1" x14ac:dyDescent="0.25">
      <c r="A68" s="1776">
        <v>24500</v>
      </c>
      <c r="B68" s="1777" t="s">
        <v>26</v>
      </c>
      <c r="C68" s="1266">
        <v>1523</v>
      </c>
      <c r="D68" s="1778" t="s">
        <v>860</v>
      </c>
      <c r="E68" s="1779">
        <v>27408.383000000002</v>
      </c>
      <c r="F68" s="1780">
        <v>985</v>
      </c>
      <c r="G68" s="2545">
        <v>28393.383000000002</v>
      </c>
      <c r="H68" s="1781">
        <f>G68</f>
        <v>28393.383000000002</v>
      </c>
      <c r="J68" s="1769"/>
    </row>
    <row r="69" spans="1:11" x14ac:dyDescent="0.2">
      <c r="B69" s="1271"/>
      <c r="C69" s="1271"/>
      <c r="D69" s="1272"/>
      <c r="E69" s="1782"/>
      <c r="F69" s="1782"/>
      <c r="G69" s="1783"/>
      <c r="H69" s="1784"/>
      <c r="I69" s="1785"/>
      <c r="K69" s="1769"/>
    </row>
    <row r="70" spans="1:11" x14ac:dyDescent="0.2">
      <c r="B70" s="1271"/>
      <c r="C70" s="1271"/>
      <c r="D70" s="1272"/>
      <c r="E70" s="1782"/>
      <c r="F70" s="1782"/>
      <c r="G70" s="1783"/>
      <c r="H70" s="1784"/>
      <c r="I70" s="1785"/>
      <c r="K70" s="1769"/>
    </row>
    <row r="71" spans="1:11" x14ac:dyDescent="0.2">
      <c r="B71" s="1271"/>
      <c r="C71" s="1271"/>
      <c r="D71" s="1272"/>
      <c r="E71" s="1782"/>
      <c r="F71" s="1782"/>
      <c r="G71" s="1783"/>
      <c r="H71" s="1784"/>
      <c r="I71" s="1785"/>
      <c r="K71" s="1769"/>
    </row>
    <row r="72" spans="1:11" ht="18.75" customHeight="1" x14ac:dyDescent="0.25">
      <c r="B72" s="3162" t="s">
        <v>1603</v>
      </c>
      <c r="C72" s="3162"/>
      <c r="D72" s="3162"/>
      <c r="E72" s="3162"/>
      <c r="F72" s="3162"/>
      <c r="G72" s="3162"/>
      <c r="H72" s="742"/>
    </row>
    <row r="73" spans="1:11" ht="12" thickBot="1" x14ac:dyDescent="0.25">
      <c r="B73" s="2"/>
      <c r="C73" s="2"/>
      <c r="D73" s="2"/>
      <c r="E73" s="12"/>
      <c r="F73" s="12"/>
      <c r="G73" s="90" t="s">
        <v>19</v>
      </c>
      <c r="H73" s="278"/>
    </row>
    <row r="74" spans="1:11" ht="9.75" customHeight="1" x14ac:dyDescent="0.2">
      <c r="A74" s="3101" t="s">
        <v>142</v>
      </c>
      <c r="B74" s="3113" t="s">
        <v>20</v>
      </c>
      <c r="C74" s="3115" t="s">
        <v>1604</v>
      </c>
      <c r="D74" s="3125" t="s">
        <v>33</v>
      </c>
      <c r="E74" s="3109" t="s">
        <v>143</v>
      </c>
      <c r="F74" s="3111" t="s">
        <v>144</v>
      </c>
      <c r="G74" s="3099" t="s">
        <v>38</v>
      </c>
      <c r="H74" s="9"/>
    </row>
    <row r="75" spans="1:11" ht="21.75" customHeight="1" thickBot="1" x14ac:dyDescent="0.25">
      <c r="A75" s="3102"/>
      <c r="B75" s="3134"/>
      <c r="C75" s="3133"/>
      <c r="D75" s="3126"/>
      <c r="E75" s="3110"/>
      <c r="F75" s="3112"/>
      <c r="G75" s="3100"/>
      <c r="H75" s="9"/>
    </row>
    <row r="76" spans="1:11" ht="15" customHeight="1" thickBot="1" x14ac:dyDescent="0.25">
      <c r="A76" s="20">
        <f>SUM(A103,A101,A99,A96,A94,A88,A86,A79,A77)</f>
        <v>2725</v>
      </c>
      <c r="B76" s="19" t="s">
        <v>25</v>
      </c>
      <c r="C76" s="23" t="s">
        <v>23</v>
      </c>
      <c r="D76" s="18" t="s">
        <v>27</v>
      </c>
      <c r="E76" s="20">
        <f>E77+E79+E86+E88+E94+E96+E99+E101+E103</f>
        <v>3150</v>
      </c>
      <c r="F76" s="20">
        <f>F77+F79+F86+F88+F94+F96+F99+F101+F103</f>
        <v>3150</v>
      </c>
      <c r="G76" s="215" t="s">
        <v>21</v>
      </c>
      <c r="H76" s="9"/>
    </row>
    <row r="77" spans="1:11" x14ac:dyDescent="0.2">
      <c r="A77" s="1390">
        <f>A78</f>
        <v>65</v>
      </c>
      <c r="B77" s="1786" t="s">
        <v>26</v>
      </c>
      <c r="C77" s="1787" t="s">
        <v>21</v>
      </c>
      <c r="D77" s="1788" t="s">
        <v>1605</v>
      </c>
      <c r="E77" s="2532">
        <f>E78</f>
        <v>65</v>
      </c>
      <c r="F77" s="1789">
        <f>F78</f>
        <v>65</v>
      </c>
      <c r="G77" s="1488"/>
      <c r="H77" s="9"/>
      <c r="J77" s="605"/>
    </row>
    <row r="78" spans="1:11" x14ac:dyDescent="0.2">
      <c r="A78" s="594">
        <v>65</v>
      </c>
      <c r="B78" s="65" t="s">
        <v>36</v>
      </c>
      <c r="C78" s="66" t="s">
        <v>1606</v>
      </c>
      <c r="D78" s="182" t="s">
        <v>1607</v>
      </c>
      <c r="E78" s="2547">
        <v>65</v>
      </c>
      <c r="F78" s="1773">
        <v>65</v>
      </c>
      <c r="G78" s="1790"/>
      <c r="H78" s="9"/>
    </row>
    <row r="79" spans="1:11" ht="11.25" customHeight="1" x14ac:dyDescent="0.2">
      <c r="A79" s="1791">
        <f>SUM(A80:A85)</f>
        <v>750</v>
      </c>
      <c r="B79" s="69" t="s">
        <v>26</v>
      </c>
      <c r="C79" s="70" t="s">
        <v>21</v>
      </c>
      <c r="D79" s="199" t="s">
        <v>1608</v>
      </c>
      <c r="E79" s="2548">
        <f>SUM(E80:E85)</f>
        <v>875</v>
      </c>
      <c r="F79" s="1792">
        <f>SUM(F80:F85)</f>
        <v>875</v>
      </c>
      <c r="G79" s="1793"/>
      <c r="H79" s="9"/>
    </row>
    <row r="80" spans="1:11" x14ac:dyDescent="0.2">
      <c r="A80" s="594">
        <v>85</v>
      </c>
      <c r="B80" s="65" t="s">
        <v>36</v>
      </c>
      <c r="C80" s="66" t="s">
        <v>1609</v>
      </c>
      <c r="D80" s="182" t="s">
        <v>1610</v>
      </c>
      <c r="E80" s="2547">
        <v>110</v>
      </c>
      <c r="F80" s="1773">
        <v>110</v>
      </c>
      <c r="G80" s="1790"/>
      <c r="H80" s="9"/>
    </row>
    <row r="81" spans="1:9" x14ac:dyDescent="0.2">
      <c r="A81" s="594">
        <v>125</v>
      </c>
      <c r="B81" s="65" t="s">
        <v>36</v>
      </c>
      <c r="C81" s="66" t="s">
        <v>1611</v>
      </c>
      <c r="D81" s="182" t="s">
        <v>1612</v>
      </c>
      <c r="E81" s="2547">
        <v>125</v>
      </c>
      <c r="F81" s="1773">
        <v>125</v>
      </c>
      <c r="G81" s="1793"/>
      <c r="H81" s="9"/>
      <c r="I81" s="276"/>
    </row>
    <row r="82" spans="1:9" x14ac:dyDescent="0.2">
      <c r="A82" s="594">
        <v>40</v>
      </c>
      <c r="B82" s="65" t="s">
        <v>36</v>
      </c>
      <c r="C82" s="66" t="s">
        <v>1613</v>
      </c>
      <c r="D82" s="182" t="s">
        <v>1614</v>
      </c>
      <c r="E82" s="2547">
        <v>40</v>
      </c>
      <c r="F82" s="1773">
        <v>40</v>
      </c>
      <c r="G82" s="1793"/>
      <c r="H82" s="9"/>
    </row>
    <row r="83" spans="1:9" ht="22.5" x14ac:dyDescent="0.2">
      <c r="A83" s="594">
        <v>300</v>
      </c>
      <c r="B83" s="65" t="s">
        <v>36</v>
      </c>
      <c r="C83" s="66" t="s">
        <v>1615</v>
      </c>
      <c r="D83" s="85" t="s">
        <v>1616</v>
      </c>
      <c r="E83" s="2547">
        <v>300</v>
      </c>
      <c r="F83" s="1794">
        <v>300</v>
      </c>
      <c r="G83" s="1713"/>
      <c r="H83" s="9"/>
    </row>
    <row r="84" spans="1:9" x14ac:dyDescent="0.2">
      <c r="A84" s="594">
        <v>100</v>
      </c>
      <c r="B84" s="1795" t="s">
        <v>36</v>
      </c>
      <c r="C84" s="73" t="s">
        <v>1617</v>
      </c>
      <c r="D84" s="1796" t="s">
        <v>1618</v>
      </c>
      <c r="E84" s="2547">
        <v>100</v>
      </c>
      <c r="F84" s="1797">
        <v>100</v>
      </c>
      <c r="G84" s="1790"/>
      <c r="H84" s="9"/>
    </row>
    <row r="85" spans="1:9" ht="11.25" customHeight="1" x14ac:dyDescent="0.2">
      <c r="A85" s="594">
        <v>100</v>
      </c>
      <c r="B85" s="1795" t="s">
        <v>36</v>
      </c>
      <c r="C85" s="73" t="s">
        <v>1619</v>
      </c>
      <c r="D85" s="1796" t="s">
        <v>1620</v>
      </c>
      <c r="E85" s="2547">
        <v>200</v>
      </c>
      <c r="F85" s="1773">
        <v>200</v>
      </c>
      <c r="G85" s="1790"/>
      <c r="H85" s="9"/>
    </row>
    <row r="86" spans="1:9" ht="11.25" customHeight="1" x14ac:dyDescent="0.2">
      <c r="A86" s="1791">
        <f>A87</f>
        <v>70</v>
      </c>
      <c r="B86" s="69" t="s">
        <v>26</v>
      </c>
      <c r="C86" s="70" t="s">
        <v>21</v>
      </c>
      <c r="D86" s="199" t="s">
        <v>1621</v>
      </c>
      <c r="E86" s="2548">
        <f>E87</f>
        <v>80</v>
      </c>
      <c r="F86" s="1792">
        <f>F87</f>
        <v>80</v>
      </c>
      <c r="G86" s="1793"/>
      <c r="H86" s="9"/>
    </row>
    <row r="87" spans="1:9" ht="23.25" customHeight="1" x14ac:dyDescent="0.2">
      <c r="A87" s="1798">
        <v>70</v>
      </c>
      <c r="B87" s="1799" t="s">
        <v>36</v>
      </c>
      <c r="C87" s="1800" t="s">
        <v>1622</v>
      </c>
      <c r="D87" s="1801" t="s">
        <v>1623</v>
      </c>
      <c r="E87" s="2549">
        <v>80</v>
      </c>
      <c r="F87" s="1797">
        <v>80</v>
      </c>
      <c r="G87" s="1802"/>
      <c r="H87" s="9"/>
    </row>
    <row r="88" spans="1:9" x14ac:dyDescent="0.2">
      <c r="A88" s="1791">
        <f>SUM(A89:A93)</f>
        <v>870</v>
      </c>
      <c r="B88" s="69" t="s">
        <v>26</v>
      </c>
      <c r="C88" s="70" t="s">
        <v>21</v>
      </c>
      <c r="D88" s="199" t="s">
        <v>1624</v>
      </c>
      <c r="E88" s="2548">
        <f>SUM(E89:E93)</f>
        <v>1200</v>
      </c>
      <c r="F88" s="72">
        <f>SUM(F89:F93)</f>
        <v>1200</v>
      </c>
      <c r="G88" s="653"/>
      <c r="H88" s="9"/>
    </row>
    <row r="89" spans="1:9" x14ac:dyDescent="0.2">
      <c r="A89" s="594">
        <v>250</v>
      </c>
      <c r="B89" s="65" t="s">
        <v>36</v>
      </c>
      <c r="C89" s="66" t="s">
        <v>1625</v>
      </c>
      <c r="D89" s="182" t="s">
        <v>1626</v>
      </c>
      <c r="E89" s="2547">
        <v>300</v>
      </c>
      <c r="F89" s="68">
        <v>300</v>
      </c>
      <c r="G89" s="653"/>
      <c r="H89" s="9"/>
    </row>
    <row r="90" spans="1:9" x14ac:dyDescent="0.2">
      <c r="A90" s="594">
        <v>400</v>
      </c>
      <c r="B90" s="1795" t="s">
        <v>36</v>
      </c>
      <c r="C90" s="73" t="s">
        <v>1627</v>
      </c>
      <c r="D90" s="1796" t="s">
        <v>1628</v>
      </c>
      <c r="E90" s="2547">
        <v>0</v>
      </c>
      <c r="F90" s="68">
        <v>0</v>
      </c>
      <c r="G90" s="653"/>
      <c r="H90" s="9"/>
    </row>
    <row r="91" spans="1:9" x14ac:dyDescent="0.2">
      <c r="A91" s="594">
        <v>120</v>
      </c>
      <c r="B91" s="1795" t="s">
        <v>36</v>
      </c>
      <c r="C91" s="73" t="s">
        <v>1629</v>
      </c>
      <c r="D91" s="1796" t="s">
        <v>1630</v>
      </c>
      <c r="E91" s="2547">
        <v>0</v>
      </c>
      <c r="F91" s="68">
        <v>0</v>
      </c>
      <c r="G91" s="653"/>
      <c r="H91" s="9"/>
    </row>
    <row r="92" spans="1:9" x14ac:dyDescent="0.2">
      <c r="A92" s="594">
        <v>100</v>
      </c>
      <c r="B92" s="1795" t="s">
        <v>36</v>
      </c>
      <c r="C92" s="73" t="s">
        <v>1631</v>
      </c>
      <c r="D92" s="1796" t="s">
        <v>1272</v>
      </c>
      <c r="E92" s="2547">
        <v>800</v>
      </c>
      <c r="F92" s="68">
        <v>800</v>
      </c>
      <c r="G92" s="653"/>
      <c r="H92" s="9"/>
    </row>
    <row r="93" spans="1:9" ht="10.5" customHeight="1" x14ac:dyDescent="0.2">
      <c r="A93" s="594">
        <v>0</v>
      </c>
      <c r="B93" s="1795" t="s">
        <v>36</v>
      </c>
      <c r="C93" s="73" t="s">
        <v>1632</v>
      </c>
      <c r="D93" s="1796" t="s">
        <v>1633</v>
      </c>
      <c r="E93" s="2547">
        <v>100</v>
      </c>
      <c r="F93" s="68">
        <v>100</v>
      </c>
      <c r="G93" s="80"/>
      <c r="H93" s="9"/>
    </row>
    <row r="94" spans="1:9" x14ac:dyDescent="0.2">
      <c r="A94" s="1803">
        <f>SUM(A95:A95)</f>
        <v>100</v>
      </c>
      <c r="B94" s="1804" t="s">
        <v>26</v>
      </c>
      <c r="C94" s="1805" t="s">
        <v>21</v>
      </c>
      <c r="D94" s="1806" t="s">
        <v>1634</v>
      </c>
      <c r="E94" s="2550">
        <f>SUM(E95:E95)</f>
        <v>200</v>
      </c>
      <c r="F94" s="583">
        <v>200</v>
      </c>
      <c r="G94" s="1793"/>
      <c r="H94" s="9"/>
    </row>
    <row r="95" spans="1:9" x14ac:dyDescent="0.2">
      <c r="A95" s="594">
        <v>100</v>
      </c>
      <c r="B95" s="65" t="s">
        <v>36</v>
      </c>
      <c r="C95" s="66" t="s">
        <v>1635</v>
      </c>
      <c r="D95" s="1796" t="s">
        <v>1636</v>
      </c>
      <c r="E95" s="2547">
        <v>200</v>
      </c>
      <c r="F95" s="68">
        <v>200</v>
      </c>
      <c r="G95" s="642"/>
      <c r="H95" s="9"/>
    </row>
    <row r="96" spans="1:9" x14ac:dyDescent="0.2">
      <c r="A96" s="1791">
        <f>A97+A98</f>
        <v>550</v>
      </c>
      <c r="B96" s="69" t="s">
        <v>26</v>
      </c>
      <c r="C96" s="70" t="s">
        <v>21</v>
      </c>
      <c r="D96" s="199" t="s">
        <v>1637</v>
      </c>
      <c r="E96" s="2548">
        <f>E97+E98</f>
        <v>550</v>
      </c>
      <c r="F96" s="72">
        <v>550</v>
      </c>
      <c r="G96" s="1793"/>
      <c r="H96" s="9"/>
    </row>
    <row r="97" spans="1:8" x14ac:dyDescent="0.2">
      <c r="A97" s="594">
        <v>200</v>
      </c>
      <c r="B97" s="65" t="s">
        <v>36</v>
      </c>
      <c r="C97" s="66" t="s">
        <v>1638</v>
      </c>
      <c r="D97" s="182" t="s">
        <v>1639</v>
      </c>
      <c r="E97" s="2547">
        <v>200</v>
      </c>
      <c r="F97" s="68">
        <v>200</v>
      </c>
      <c r="G97" s="642"/>
      <c r="H97" s="9"/>
    </row>
    <row r="98" spans="1:8" x14ac:dyDescent="0.2">
      <c r="A98" s="594">
        <v>350</v>
      </c>
      <c r="B98" s="65" t="s">
        <v>36</v>
      </c>
      <c r="C98" s="66" t="s">
        <v>1640</v>
      </c>
      <c r="D98" s="182" t="s">
        <v>1641</v>
      </c>
      <c r="E98" s="2547">
        <v>350</v>
      </c>
      <c r="F98" s="68">
        <v>350</v>
      </c>
      <c r="G98" s="642"/>
      <c r="H98" s="9"/>
    </row>
    <row r="99" spans="1:8" x14ac:dyDescent="0.2">
      <c r="A99" s="1791">
        <f>A100</f>
        <v>70</v>
      </c>
      <c r="B99" s="69" t="s">
        <v>26</v>
      </c>
      <c r="C99" s="70" t="s">
        <v>21</v>
      </c>
      <c r="D99" s="199" t="s">
        <v>1642</v>
      </c>
      <c r="E99" s="2548">
        <f>E100</f>
        <v>80</v>
      </c>
      <c r="F99" s="72">
        <v>80</v>
      </c>
      <c r="G99" s="653"/>
      <c r="H99" s="9"/>
    </row>
    <row r="100" spans="1:8" x14ac:dyDescent="0.2">
      <c r="A100" s="1798">
        <v>70</v>
      </c>
      <c r="B100" s="1799" t="s">
        <v>36</v>
      </c>
      <c r="C100" s="1800" t="s">
        <v>1643</v>
      </c>
      <c r="D100" s="1807" t="s">
        <v>1644</v>
      </c>
      <c r="E100" s="2549">
        <v>80</v>
      </c>
      <c r="F100" s="46">
        <v>80</v>
      </c>
      <c r="G100" s="1314"/>
      <c r="H100" s="9"/>
    </row>
    <row r="101" spans="1:8" s="1814" customFormat="1" x14ac:dyDescent="0.2">
      <c r="A101" s="1808">
        <f>SUM(A102:A102)</f>
        <v>100</v>
      </c>
      <c r="B101" s="1809" t="s">
        <v>26</v>
      </c>
      <c r="C101" s="1810" t="s">
        <v>21</v>
      </c>
      <c r="D101" s="1811" t="s">
        <v>1645</v>
      </c>
      <c r="E101" s="2551">
        <f>E102</f>
        <v>100</v>
      </c>
      <c r="F101" s="1812">
        <v>100</v>
      </c>
      <c r="G101" s="1813"/>
    </row>
    <row r="102" spans="1:8" s="38" customFormat="1" x14ac:dyDescent="0.2">
      <c r="A102" s="594">
        <v>100</v>
      </c>
      <c r="B102" s="65" t="s">
        <v>36</v>
      </c>
      <c r="C102" s="66" t="s">
        <v>1646</v>
      </c>
      <c r="D102" s="182" t="s">
        <v>1647</v>
      </c>
      <c r="E102" s="2547">
        <v>100</v>
      </c>
      <c r="F102" s="68">
        <v>100</v>
      </c>
      <c r="G102" s="642"/>
    </row>
    <row r="103" spans="1:8" s="38" customFormat="1" x14ac:dyDescent="0.2">
      <c r="A103" s="1808">
        <f>SUM(A104:A105)</f>
        <v>150</v>
      </c>
      <c r="B103" s="1809" t="s">
        <v>26</v>
      </c>
      <c r="C103" s="1810" t="s">
        <v>21</v>
      </c>
      <c r="D103" s="1811" t="s">
        <v>460</v>
      </c>
      <c r="E103" s="2551">
        <f>E104</f>
        <v>0</v>
      </c>
      <c r="F103" s="1812">
        <v>0</v>
      </c>
      <c r="G103" s="1813"/>
      <c r="H103" s="1815"/>
    </row>
    <row r="104" spans="1:8" s="38" customFormat="1" x14ac:dyDescent="0.2">
      <c r="A104" s="594">
        <v>100</v>
      </c>
      <c r="B104" s="65"/>
      <c r="C104" s="66" t="s">
        <v>1648</v>
      </c>
      <c r="D104" s="85" t="s">
        <v>1649</v>
      </c>
      <c r="E104" s="2547">
        <v>0</v>
      </c>
      <c r="F104" s="68">
        <v>0</v>
      </c>
      <c r="G104" s="1816"/>
      <c r="H104" s="1815"/>
    </row>
    <row r="105" spans="1:8" s="38" customFormat="1" ht="23.25" thickBot="1" x14ac:dyDescent="0.25">
      <c r="A105" s="596">
        <v>50</v>
      </c>
      <c r="B105" s="75"/>
      <c r="C105" s="76" t="s">
        <v>1650</v>
      </c>
      <c r="D105" s="205" t="s">
        <v>1651</v>
      </c>
      <c r="E105" s="2552">
        <v>0</v>
      </c>
      <c r="F105" s="48">
        <v>0</v>
      </c>
      <c r="G105" s="1817"/>
      <c r="H105" s="1815"/>
    </row>
    <row r="106" spans="1:8" s="276" customFormat="1" x14ac:dyDescent="0.2">
      <c r="A106" s="49"/>
      <c r="B106" s="196"/>
      <c r="C106" s="176"/>
      <c r="D106" s="156"/>
      <c r="E106" s="49"/>
      <c r="F106" s="49"/>
      <c r="G106" s="832"/>
    </row>
    <row r="107" spans="1:8" s="276" customFormat="1" x14ac:dyDescent="0.2">
      <c r="A107" s="49"/>
      <c r="B107" s="196"/>
      <c r="C107" s="176"/>
      <c r="D107" s="156"/>
      <c r="E107" s="49"/>
      <c r="F107" s="49"/>
      <c r="G107" s="832"/>
    </row>
    <row r="108" spans="1:8" s="276" customFormat="1" x14ac:dyDescent="0.2">
      <c r="A108" s="49"/>
      <c r="B108" s="196"/>
      <c r="C108" s="176"/>
      <c r="D108" s="156"/>
      <c r="E108" s="49"/>
      <c r="F108" s="49"/>
      <c r="G108" s="832"/>
    </row>
    <row r="109" spans="1:8" s="38" customFormat="1" ht="18.75" customHeight="1" x14ac:dyDescent="0.25">
      <c r="B109" s="578" t="s">
        <v>1652</v>
      </c>
      <c r="C109" s="35"/>
      <c r="D109" s="35"/>
      <c r="E109" s="35"/>
      <c r="F109" s="35"/>
      <c r="G109" s="35"/>
      <c r="H109" s="742"/>
    </row>
    <row r="110" spans="1:8" ht="12" thickBot="1" x14ac:dyDescent="0.25">
      <c r="B110" s="2"/>
      <c r="C110" s="2"/>
      <c r="D110" s="2"/>
      <c r="E110" s="12"/>
      <c r="F110" s="12"/>
      <c r="G110" s="90" t="s">
        <v>19</v>
      </c>
      <c r="H110" s="278"/>
    </row>
    <row r="111" spans="1:8" ht="11.25" customHeight="1" x14ac:dyDescent="0.2">
      <c r="A111" s="3101" t="s">
        <v>142</v>
      </c>
      <c r="B111" s="3113" t="s">
        <v>20</v>
      </c>
      <c r="C111" s="3115" t="s">
        <v>1653</v>
      </c>
      <c r="D111" s="3117" t="s">
        <v>40</v>
      </c>
      <c r="E111" s="3109" t="s">
        <v>143</v>
      </c>
      <c r="F111" s="3111" t="s">
        <v>144</v>
      </c>
      <c r="G111" s="3119" t="s">
        <v>38</v>
      </c>
      <c r="H111" s="9"/>
    </row>
    <row r="112" spans="1:8" ht="18.75" customHeight="1" thickBot="1" x14ac:dyDescent="0.25">
      <c r="A112" s="3102"/>
      <c r="B112" s="3134"/>
      <c r="C112" s="3133"/>
      <c r="D112" s="3121"/>
      <c r="E112" s="3110"/>
      <c r="F112" s="3112"/>
      <c r="G112" s="3122"/>
      <c r="H112" s="9"/>
    </row>
    <row r="113" spans="1:9" ht="15" customHeight="1" thickBot="1" x14ac:dyDescent="0.25">
      <c r="A113" s="20">
        <f>A114</f>
        <v>15030</v>
      </c>
      <c r="B113" s="24" t="s">
        <v>25</v>
      </c>
      <c r="C113" s="23" t="s">
        <v>23</v>
      </c>
      <c r="D113" s="19" t="s">
        <v>27</v>
      </c>
      <c r="E113" s="20">
        <f>E114</f>
        <v>16700</v>
      </c>
      <c r="F113" s="20">
        <f>F114</f>
        <v>16700</v>
      </c>
      <c r="G113" s="215" t="s">
        <v>21</v>
      </c>
      <c r="H113" s="9"/>
    </row>
    <row r="114" spans="1:9" x14ac:dyDescent="0.2">
      <c r="A114" s="51">
        <f>SUM(A115:A122)</f>
        <v>15030</v>
      </c>
      <c r="B114" s="1786" t="s">
        <v>25</v>
      </c>
      <c r="C114" s="1787" t="s">
        <v>21</v>
      </c>
      <c r="D114" s="1818" t="s">
        <v>1654</v>
      </c>
      <c r="E114" s="2553">
        <f>SUM(E115:E122)</f>
        <v>16700</v>
      </c>
      <c r="F114" s="1812">
        <f>SUM(F115:F122)</f>
        <v>16700</v>
      </c>
      <c r="G114" s="678"/>
      <c r="H114" s="9"/>
    </row>
    <row r="115" spans="1:9" x14ac:dyDescent="0.2">
      <c r="A115" s="67">
        <v>3800</v>
      </c>
      <c r="B115" s="65" t="s">
        <v>25</v>
      </c>
      <c r="C115" s="66" t="s">
        <v>1655</v>
      </c>
      <c r="D115" s="1422" t="s">
        <v>1644</v>
      </c>
      <c r="E115" s="2477">
        <v>4100</v>
      </c>
      <c r="F115" s="68">
        <v>4100</v>
      </c>
      <c r="G115" s="642"/>
      <c r="H115" s="9"/>
    </row>
    <row r="116" spans="1:9" ht="22.5" customHeight="1" x14ac:dyDescent="0.2">
      <c r="A116" s="45">
        <v>1000</v>
      </c>
      <c r="B116" s="1799" t="s">
        <v>25</v>
      </c>
      <c r="C116" s="1819" t="s">
        <v>1656</v>
      </c>
      <c r="D116" s="1820" t="s">
        <v>1657</v>
      </c>
      <c r="E116" s="2494">
        <v>1000</v>
      </c>
      <c r="F116" s="46">
        <v>1000</v>
      </c>
      <c r="G116" s="1314"/>
      <c r="H116" s="9"/>
    </row>
    <row r="117" spans="1:9" x14ac:dyDescent="0.2">
      <c r="A117" s="45">
        <v>10000</v>
      </c>
      <c r="B117" s="1799" t="s">
        <v>25</v>
      </c>
      <c r="C117" s="1800" t="s">
        <v>1658</v>
      </c>
      <c r="D117" s="1820" t="s">
        <v>1659</v>
      </c>
      <c r="E117" s="2494">
        <v>10000</v>
      </c>
      <c r="F117" s="46">
        <v>10000</v>
      </c>
      <c r="G117" s="1398"/>
      <c r="H117" s="9"/>
    </row>
    <row r="118" spans="1:9" x14ac:dyDescent="0.2">
      <c r="A118" s="45">
        <v>0</v>
      </c>
      <c r="B118" s="1799" t="s">
        <v>25</v>
      </c>
      <c r="C118" s="1800" t="s">
        <v>1660</v>
      </c>
      <c r="D118" s="1820" t="s">
        <v>1661</v>
      </c>
      <c r="E118" s="2494">
        <v>1050</v>
      </c>
      <c r="F118" s="46">
        <v>1050</v>
      </c>
      <c r="G118" s="1398"/>
      <c r="H118" s="9"/>
    </row>
    <row r="119" spans="1:9" ht="22.5" x14ac:dyDescent="0.2">
      <c r="A119" s="45">
        <v>0</v>
      </c>
      <c r="B119" s="1799" t="s">
        <v>25</v>
      </c>
      <c r="C119" s="1800" t="s">
        <v>1662</v>
      </c>
      <c r="D119" s="1820" t="s">
        <v>1663</v>
      </c>
      <c r="E119" s="2494">
        <v>250</v>
      </c>
      <c r="F119" s="46">
        <v>250</v>
      </c>
      <c r="G119" s="1398"/>
      <c r="H119" s="9"/>
    </row>
    <row r="120" spans="1:9" x14ac:dyDescent="0.2">
      <c r="A120" s="67">
        <v>80</v>
      </c>
      <c r="B120" s="65" t="s">
        <v>25</v>
      </c>
      <c r="C120" s="66" t="s">
        <v>1664</v>
      </c>
      <c r="D120" s="1422" t="s">
        <v>1665</v>
      </c>
      <c r="E120" s="2477">
        <v>80</v>
      </c>
      <c r="F120" s="68">
        <v>80</v>
      </c>
      <c r="G120" s="653"/>
      <c r="H120" s="9"/>
      <c r="I120" s="276"/>
    </row>
    <row r="121" spans="1:9" x14ac:dyDescent="0.2">
      <c r="A121" s="67">
        <v>70</v>
      </c>
      <c r="B121" s="65" t="s">
        <v>25</v>
      </c>
      <c r="C121" s="66" t="s">
        <v>1666</v>
      </c>
      <c r="D121" s="1821" t="s">
        <v>1667</v>
      </c>
      <c r="E121" s="2477">
        <v>70</v>
      </c>
      <c r="F121" s="68">
        <v>70</v>
      </c>
      <c r="G121" s="653"/>
      <c r="H121" s="9"/>
    </row>
    <row r="122" spans="1:9" ht="12" thickBot="1" x14ac:dyDescent="0.25">
      <c r="A122" s="737">
        <v>80</v>
      </c>
      <c r="B122" s="1822" t="s">
        <v>25</v>
      </c>
      <c r="C122" s="1823" t="s">
        <v>1668</v>
      </c>
      <c r="D122" s="1824" t="s">
        <v>1669</v>
      </c>
      <c r="E122" s="2554">
        <v>150</v>
      </c>
      <c r="F122" s="599">
        <v>150</v>
      </c>
      <c r="G122" s="198"/>
      <c r="H122" s="9"/>
    </row>
    <row r="123" spans="1:9" x14ac:dyDescent="0.2">
      <c r="A123" s="49"/>
      <c r="B123" s="196"/>
      <c r="C123" s="176"/>
      <c r="D123" s="154"/>
      <c r="E123" s="49"/>
      <c r="F123" s="49"/>
      <c r="G123" s="81"/>
      <c r="H123" s="9"/>
    </row>
    <row r="124" spans="1:9" x14ac:dyDescent="0.2">
      <c r="A124" s="49"/>
      <c r="B124" s="196"/>
      <c r="C124" s="176"/>
      <c r="D124" s="154"/>
      <c r="E124" s="49"/>
      <c r="F124" s="49"/>
      <c r="G124" s="81"/>
      <c r="H124" s="9"/>
    </row>
    <row r="125" spans="1:9" x14ac:dyDescent="0.2">
      <c r="A125" s="49"/>
      <c r="B125" s="196"/>
      <c r="C125" s="176"/>
      <c r="D125" s="154"/>
      <c r="E125" s="49"/>
      <c r="F125" s="49"/>
      <c r="G125" s="81"/>
      <c r="H125" s="9"/>
    </row>
    <row r="126" spans="1:9" x14ac:dyDescent="0.2">
      <c r="A126" s="49"/>
      <c r="B126" s="196"/>
      <c r="C126" s="176"/>
      <c r="D126" s="154"/>
      <c r="E126" s="49"/>
      <c r="F126" s="49"/>
      <c r="G126" s="81"/>
      <c r="H126" s="9"/>
    </row>
    <row r="127" spans="1:9" x14ac:dyDescent="0.2">
      <c r="A127" s="49"/>
      <c r="B127" s="196"/>
      <c r="C127" s="176"/>
      <c r="D127" s="154"/>
      <c r="E127" s="49"/>
      <c r="F127" s="49"/>
      <c r="G127" s="81"/>
      <c r="H127" s="9"/>
    </row>
    <row r="128" spans="1:9" ht="18.75" customHeight="1" x14ac:dyDescent="0.25">
      <c r="A128" s="38"/>
      <c r="B128" s="578" t="s">
        <v>1670</v>
      </c>
      <c r="C128" s="35"/>
      <c r="D128" s="35"/>
      <c r="E128" s="35"/>
      <c r="F128" s="35"/>
      <c r="G128" s="35"/>
    </row>
    <row r="129" spans="1:7" ht="12" thickBot="1" x14ac:dyDescent="0.25">
      <c r="A129" s="38"/>
      <c r="B129" s="2"/>
      <c r="C129" s="2"/>
      <c r="D129" s="2"/>
      <c r="E129" s="5"/>
      <c r="F129" s="5"/>
      <c r="G129" s="5" t="s">
        <v>19</v>
      </c>
    </row>
    <row r="130" spans="1:7" ht="11.25" customHeight="1" x14ac:dyDescent="0.2">
      <c r="A130" s="3101" t="s">
        <v>142</v>
      </c>
      <c r="B130" s="3123" t="s">
        <v>24</v>
      </c>
      <c r="C130" s="3105" t="s">
        <v>1671</v>
      </c>
      <c r="D130" s="3117" t="s">
        <v>35</v>
      </c>
      <c r="E130" s="3109" t="s">
        <v>143</v>
      </c>
      <c r="F130" s="3111" t="s">
        <v>144</v>
      </c>
      <c r="G130" s="3127" t="s">
        <v>38</v>
      </c>
    </row>
    <row r="131" spans="1:7" ht="15" customHeight="1" thickBot="1" x14ac:dyDescent="0.25">
      <c r="A131" s="3102"/>
      <c r="B131" s="3124"/>
      <c r="C131" s="3106"/>
      <c r="D131" s="3121"/>
      <c r="E131" s="3110"/>
      <c r="F131" s="3112"/>
      <c r="G131" s="3128"/>
    </row>
    <row r="132" spans="1:7" ht="15" customHeight="1" thickBot="1" x14ac:dyDescent="0.25">
      <c r="A132" s="20">
        <f>A133</f>
        <v>10500</v>
      </c>
      <c r="B132" s="24" t="s">
        <v>25</v>
      </c>
      <c r="C132" s="19" t="s">
        <v>23</v>
      </c>
      <c r="D132" s="19" t="s">
        <v>27</v>
      </c>
      <c r="E132" s="20">
        <f>E133</f>
        <v>43400</v>
      </c>
      <c r="F132" s="734">
        <v>43400</v>
      </c>
      <c r="G132" s="215" t="s">
        <v>21</v>
      </c>
    </row>
    <row r="133" spans="1:7" x14ac:dyDescent="0.2">
      <c r="A133" s="51">
        <f>SUM(A134:A145)</f>
        <v>10500</v>
      </c>
      <c r="B133" s="735" t="s">
        <v>21</v>
      </c>
      <c r="C133" s="144" t="s">
        <v>21</v>
      </c>
      <c r="D133" s="145" t="s">
        <v>17</v>
      </c>
      <c r="E133" s="2553">
        <f>SUM(E134:E145)</f>
        <v>43400</v>
      </c>
      <c r="F133" s="736">
        <f>SUM(F134:F145)</f>
        <v>43400</v>
      </c>
      <c r="G133" s="172"/>
    </row>
    <row r="134" spans="1:7" x14ac:dyDescent="0.2">
      <c r="A134" s="52">
        <v>200</v>
      </c>
      <c r="B134" s="588" t="s">
        <v>25</v>
      </c>
      <c r="C134" s="147" t="s">
        <v>1672</v>
      </c>
      <c r="D134" s="1292" t="s">
        <v>1673</v>
      </c>
      <c r="E134" s="2522">
        <v>0</v>
      </c>
      <c r="F134" s="1825">
        <f>E134</f>
        <v>0</v>
      </c>
      <c r="G134" s="174"/>
    </row>
    <row r="135" spans="1:7" x14ac:dyDescent="0.2">
      <c r="A135" s="67">
        <v>300</v>
      </c>
      <c r="B135" s="691" t="s">
        <v>25</v>
      </c>
      <c r="C135" s="1320" t="s">
        <v>1674</v>
      </c>
      <c r="D135" s="1292" t="s">
        <v>1675</v>
      </c>
      <c r="E135" s="2522">
        <v>0</v>
      </c>
      <c r="F135" s="1825">
        <f t="shared" ref="F135:F143" si="2">E135</f>
        <v>0</v>
      </c>
      <c r="G135" s="1826"/>
    </row>
    <row r="136" spans="1:7" x14ac:dyDescent="0.2">
      <c r="A136" s="67">
        <v>10000</v>
      </c>
      <c r="B136" s="691" t="s">
        <v>25</v>
      </c>
      <c r="C136" s="1320" t="s">
        <v>1676</v>
      </c>
      <c r="D136" s="421" t="s">
        <v>1677</v>
      </c>
      <c r="E136" s="2522">
        <v>15000</v>
      </c>
      <c r="F136" s="1825">
        <v>20000</v>
      </c>
      <c r="G136" s="1826"/>
    </row>
    <row r="137" spans="1:7" ht="22.5" x14ac:dyDescent="0.2">
      <c r="A137" s="52">
        <v>0</v>
      </c>
      <c r="B137" s="703" t="s">
        <v>25</v>
      </c>
      <c r="C137" s="1827" t="s">
        <v>1678</v>
      </c>
      <c r="D137" s="1828" t="s">
        <v>1679</v>
      </c>
      <c r="E137" s="2523">
        <v>500</v>
      </c>
      <c r="F137" s="1825">
        <f t="shared" si="2"/>
        <v>500</v>
      </c>
      <c r="G137" s="1829"/>
    </row>
    <row r="138" spans="1:7" ht="22.5" x14ac:dyDescent="0.2">
      <c r="A138" s="67">
        <v>0</v>
      </c>
      <c r="B138" s="691" t="s">
        <v>25</v>
      </c>
      <c r="C138" s="1827" t="s">
        <v>1680</v>
      </c>
      <c r="D138" s="1292" t="s">
        <v>1681</v>
      </c>
      <c r="E138" s="2522">
        <v>1200</v>
      </c>
      <c r="F138" s="1825">
        <f t="shared" si="2"/>
        <v>1200</v>
      </c>
      <c r="G138" s="1826"/>
    </row>
    <row r="139" spans="1:7" ht="22.5" x14ac:dyDescent="0.2">
      <c r="A139" s="67">
        <v>0</v>
      </c>
      <c r="B139" s="691" t="s">
        <v>25</v>
      </c>
      <c r="C139" s="1827" t="s">
        <v>1682</v>
      </c>
      <c r="D139" s="1292" t="s">
        <v>1683</v>
      </c>
      <c r="E139" s="2522">
        <v>1800</v>
      </c>
      <c r="F139" s="1825">
        <f t="shared" si="2"/>
        <v>1800</v>
      </c>
      <c r="G139" s="1826"/>
    </row>
    <row r="140" spans="1:7" ht="22.5" x14ac:dyDescent="0.2">
      <c r="A140" s="67">
        <v>0</v>
      </c>
      <c r="B140" s="691" t="s">
        <v>25</v>
      </c>
      <c r="C140" s="1827" t="s">
        <v>1684</v>
      </c>
      <c r="D140" s="1292" t="s">
        <v>1685</v>
      </c>
      <c r="E140" s="2522">
        <v>13200</v>
      </c>
      <c r="F140" s="1825">
        <f t="shared" si="2"/>
        <v>13200</v>
      </c>
      <c r="G140" s="1826"/>
    </row>
    <row r="141" spans="1:7" ht="22.5" x14ac:dyDescent="0.2">
      <c r="A141" s="67">
        <v>0</v>
      </c>
      <c r="B141" s="691" t="s">
        <v>25</v>
      </c>
      <c r="C141" s="1827" t="s">
        <v>1686</v>
      </c>
      <c r="D141" s="1292" t="s">
        <v>1687</v>
      </c>
      <c r="E141" s="2522">
        <v>5000</v>
      </c>
      <c r="F141" s="1825">
        <f t="shared" si="2"/>
        <v>5000</v>
      </c>
      <c r="G141" s="1826"/>
    </row>
    <row r="142" spans="1:7" ht="33.75" x14ac:dyDescent="0.2">
      <c r="A142" s="67">
        <v>0</v>
      </c>
      <c r="B142" s="691" t="s">
        <v>25</v>
      </c>
      <c r="C142" s="1827"/>
      <c r="D142" s="1292" t="s">
        <v>1688</v>
      </c>
      <c r="E142" s="2522">
        <v>2500</v>
      </c>
      <c r="F142" s="1825">
        <v>0</v>
      </c>
      <c r="G142" s="1830" t="s">
        <v>1689</v>
      </c>
    </row>
    <row r="143" spans="1:7" ht="22.5" x14ac:dyDescent="0.2">
      <c r="A143" s="67">
        <v>0</v>
      </c>
      <c r="B143" s="691" t="s">
        <v>25</v>
      </c>
      <c r="C143" s="1827" t="s">
        <v>1690</v>
      </c>
      <c r="D143" s="1292" t="s">
        <v>1691</v>
      </c>
      <c r="E143" s="2522">
        <v>200</v>
      </c>
      <c r="F143" s="1825">
        <f t="shared" si="2"/>
        <v>200</v>
      </c>
      <c r="G143" s="1826"/>
    </row>
    <row r="144" spans="1:7" ht="45" x14ac:dyDescent="0.2">
      <c r="A144" s="67">
        <v>0</v>
      </c>
      <c r="B144" s="691" t="s">
        <v>25</v>
      </c>
      <c r="C144" s="1827"/>
      <c r="D144" s="1292" t="s">
        <v>1692</v>
      </c>
      <c r="E144" s="2522">
        <v>2500</v>
      </c>
      <c r="F144" s="1825">
        <v>0</v>
      </c>
      <c r="G144" s="1830" t="s">
        <v>1693</v>
      </c>
    </row>
    <row r="145" spans="1:8" ht="23.25" thickBot="1" x14ac:dyDescent="0.25">
      <c r="A145" s="47">
        <v>0</v>
      </c>
      <c r="B145" s="750" t="s">
        <v>25</v>
      </c>
      <c r="C145" s="1423" t="s">
        <v>1694</v>
      </c>
      <c r="D145" s="1831" t="s">
        <v>1695</v>
      </c>
      <c r="E145" s="2479">
        <v>1500</v>
      </c>
      <c r="F145" s="1832">
        <f>E145</f>
        <v>1500</v>
      </c>
      <c r="G145" s="1833"/>
    </row>
    <row r="148" spans="1:8" ht="18.75" customHeight="1" x14ac:dyDescent="0.25">
      <c r="B148" s="578" t="s">
        <v>1696</v>
      </c>
      <c r="C148" s="35"/>
      <c r="D148" s="35"/>
      <c r="E148" s="35"/>
      <c r="F148" s="35"/>
      <c r="G148" s="35"/>
      <c r="H148" s="742"/>
    </row>
    <row r="149" spans="1:8" ht="12" thickBot="1" x14ac:dyDescent="0.25">
      <c r="B149" s="2"/>
      <c r="C149" s="4"/>
      <c r="D149" s="2"/>
      <c r="E149" s="12"/>
      <c r="F149" s="12"/>
      <c r="G149" s="90" t="s">
        <v>19</v>
      </c>
      <c r="H149" s="743"/>
    </row>
    <row r="150" spans="1:8" ht="11.25" customHeight="1" x14ac:dyDescent="0.2">
      <c r="A150" s="3101" t="s">
        <v>142</v>
      </c>
      <c r="B150" s="3123" t="s">
        <v>24</v>
      </c>
      <c r="C150" s="3137" t="s">
        <v>1697</v>
      </c>
      <c r="D150" s="3117" t="s">
        <v>18</v>
      </c>
      <c r="E150" s="3109" t="s">
        <v>143</v>
      </c>
      <c r="F150" s="3111" t="s">
        <v>144</v>
      </c>
      <c r="G150" s="3119" t="s">
        <v>38</v>
      </c>
      <c r="H150" s="9"/>
    </row>
    <row r="151" spans="1:8" ht="16.5" customHeight="1" thickBot="1" x14ac:dyDescent="0.25">
      <c r="A151" s="3102"/>
      <c r="B151" s="3124"/>
      <c r="C151" s="3138"/>
      <c r="D151" s="3121"/>
      <c r="E151" s="3110"/>
      <c r="F151" s="3112"/>
      <c r="G151" s="3122"/>
      <c r="H151" s="9"/>
    </row>
    <row r="152" spans="1:8" ht="15" customHeight="1" thickBot="1" x14ac:dyDescent="0.25">
      <c r="A152" s="1283">
        <f>SUM(A153:A156)</f>
        <v>4273.6000000000004</v>
      </c>
      <c r="B152" s="1402" t="s">
        <v>25</v>
      </c>
      <c r="C152" s="1403" t="s">
        <v>23</v>
      </c>
      <c r="D152" s="1404" t="s">
        <v>27</v>
      </c>
      <c r="E152" s="1283">
        <f>SUM(E153:E156)</f>
        <v>4530.9399999999996</v>
      </c>
      <c r="F152" s="1283">
        <v>4530.9399999999996</v>
      </c>
      <c r="G152" s="215" t="s">
        <v>21</v>
      </c>
      <c r="H152" s="9"/>
    </row>
    <row r="153" spans="1:8" ht="22.5" x14ac:dyDescent="0.2">
      <c r="A153" s="1834">
        <v>2073.08</v>
      </c>
      <c r="B153" s="1835" t="s">
        <v>26</v>
      </c>
      <c r="C153" s="3013" t="s">
        <v>1698</v>
      </c>
      <c r="D153" s="1836" t="s">
        <v>2198</v>
      </c>
      <c r="E153" s="2484">
        <v>2216.9899999999998</v>
      </c>
      <c r="F153" s="1512">
        <v>2216.9899999999998</v>
      </c>
      <c r="G153" s="1837"/>
      <c r="H153" s="9"/>
    </row>
    <row r="154" spans="1:8" ht="33.75" x14ac:dyDescent="0.2">
      <c r="A154" s="744">
        <v>184.52</v>
      </c>
      <c r="B154" s="691" t="s">
        <v>26</v>
      </c>
      <c r="C154" s="1838" t="s">
        <v>1699</v>
      </c>
      <c r="D154" s="746" t="s">
        <v>2199</v>
      </c>
      <c r="E154" s="2481">
        <v>226.95</v>
      </c>
      <c r="F154" s="1525">
        <v>226.95</v>
      </c>
      <c r="G154" s="2788"/>
      <c r="H154" s="9"/>
    </row>
    <row r="155" spans="1:8" ht="22.5" x14ac:dyDescent="0.2">
      <c r="A155" s="744">
        <v>1899</v>
      </c>
      <c r="B155" s="691" t="s">
        <v>26</v>
      </c>
      <c r="C155" s="1838" t="s">
        <v>1700</v>
      </c>
      <c r="D155" s="746" t="s">
        <v>2200</v>
      </c>
      <c r="E155" s="2481">
        <v>1899</v>
      </c>
      <c r="F155" s="1525">
        <v>1899</v>
      </c>
      <c r="G155" s="1839"/>
      <c r="H155" s="9"/>
    </row>
    <row r="156" spans="1:8" ht="12" thickBot="1" x14ac:dyDescent="0.25">
      <c r="A156" s="1840">
        <v>117</v>
      </c>
      <c r="B156" s="750" t="s">
        <v>26</v>
      </c>
      <c r="C156" s="1841" t="s">
        <v>1701</v>
      </c>
      <c r="D156" s="320" t="s">
        <v>2201</v>
      </c>
      <c r="E156" s="2555">
        <v>188</v>
      </c>
      <c r="F156" s="1842">
        <v>188</v>
      </c>
      <c r="G156" s="1843"/>
      <c r="H156" s="9"/>
    </row>
    <row r="159" spans="1:8" ht="15.75" x14ac:dyDescent="0.25">
      <c r="A159" s="38"/>
      <c r="B159" s="3165" t="s">
        <v>1702</v>
      </c>
      <c r="C159" s="3165"/>
      <c r="D159" s="3165"/>
      <c r="E159" s="3165"/>
      <c r="F159" s="3165"/>
      <c r="G159" s="3165"/>
    </row>
    <row r="160" spans="1:8" ht="18.75" thickBot="1" x14ac:dyDescent="0.25">
      <c r="A160" s="38"/>
      <c r="B160" s="44"/>
      <c r="C160" s="44"/>
      <c r="D160" s="44"/>
      <c r="E160" s="53"/>
      <c r="F160" s="53"/>
      <c r="G160" s="53" t="s">
        <v>19</v>
      </c>
    </row>
    <row r="161" spans="1:7" x14ac:dyDescent="0.2">
      <c r="A161" s="3101" t="s">
        <v>142</v>
      </c>
      <c r="B161" s="3113" t="s">
        <v>20</v>
      </c>
      <c r="C161" s="3115" t="s">
        <v>1703</v>
      </c>
      <c r="D161" s="3125" t="s">
        <v>39</v>
      </c>
      <c r="E161" s="3109" t="s">
        <v>143</v>
      </c>
      <c r="F161" s="3111" t="s">
        <v>144</v>
      </c>
      <c r="G161" s="3127" t="s">
        <v>38</v>
      </c>
    </row>
    <row r="162" spans="1:7" ht="12" thickBot="1" x14ac:dyDescent="0.25">
      <c r="A162" s="3102"/>
      <c r="B162" s="3134"/>
      <c r="C162" s="3133"/>
      <c r="D162" s="3126"/>
      <c r="E162" s="3110"/>
      <c r="F162" s="3112"/>
      <c r="G162" s="3128"/>
    </row>
    <row r="163" spans="1:7" ht="12" thickBot="1" x14ac:dyDescent="0.25">
      <c r="A163" s="211">
        <f>A164</f>
        <v>0</v>
      </c>
      <c r="B163" s="212" t="s">
        <v>22</v>
      </c>
      <c r="C163" s="213" t="s">
        <v>23</v>
      </c>
      <c r="D163" s="214" t="s">
        <v>42</v>
      </c>
      <c r="E163" s="211">
        <f>E164</f>
        <v>1000</v>
      </c>
      <c r="F163" s="756">
        <v>1000</v>
      </c>
      <c r="G163" s="215" t="s">
        <v>21</v>
      </c>
    </row>
    <row r="164" spans="1:7" x14ac:dyDescent="0.2">
      <c r="A164" s="180">
        <f>SUM(A165:A165)</f>
        <v>0</v>
      </c>
      <c r="B164" s="36" t="s">
        <v>25</v>
      </c>
      <c r="C164" s="34" t="s">
        <v>21</v>
      </c>
      <c r="D164" s="181" t="s">
        <v>1704</v>
      </c>
      <c r="E164" s="2556">
        <f>SUM(E165:E165)</f>
        <v>1000</v>
      </c>
      <c r="F164" s="83">
        <v>1000</v>
      </c>
      <c r="G164" s="31"/>
    </row>
    <row r="165" spans="1:7" ht="12" thickBot="1" x14ac:dyDescent="0.25">
      <c r="A165" s="209">
        <v>0</v>
      </c>
      <c r="B165" s="87" t="s">
        <v>25</v>
      </c>
      <c r="C165" s="226">
        <v>50100000000</v>
      </c>
      <c r="D165" s="216" t="s">
        <v>1705</v>
      </c>
      <c r="E165" s="2557">
        <v>1000</v>
      </c>
      <c r="F165" s="29">
        <v>1000</v>
      </c>
      <c r="G165" s="91"/>
    </row>
  </sheetData>
  <mergeCells count="70">
    <mergeCell ref="G64:G65"/>
    <mergeCell ref="H64:H65"/>
    <mergeCell ref="G150:G151"/>
    <mergeCell ref="B159:G159"/>
    <mergeCell ref="A161:A162"/>
    <mergeCell ref="B161:B162"/>
    <mergeCell ref="C161:C162"/>
    <mergeCell ref="D161:D162"/>
    <mergeCell ref="E161:E162"/>
    <mergeCell ref="F161:F162"/>
    <mergeCell ref="G161:G162"/>
    <mergeCell ref="A150:A151"/>
    <mergeCell ref="B150:B151"/>
    <mergeCell ref="C150:C151"/>
    <mergeCell ref="D150:D151"/>
    <mergeCell ref="E150:E151"/>
    <mergeCell ref="F150:F151"/>
    <mergeCell ref="G111:G112"/>
    <mergeCell ref="A130:A131"/>
    <mergeCell ref="B130:B131"/>
    <mergeCell ref="C130:C131"/>
    <mergeCell ref="D130:D131"/>
    <mergeCell ref="E130:E131"/>
    <mergeCell ref="F130:F131"/>
    <mergeCell ref="G130:G131"/>
    <mergeCell ref="A111:A112"/>
    <mergeCell ref="B111:B112"/>
    <mergeCell ref="C111:C112"/>
    <mergeCell ref="D111:D112"/>
    <mergeCell ref="E111:E112"/>
    <mergeCell ref="F111:F112"/>
    <mergeCell ref="H42:H43"/>
    <mergeCell ref="B72:G72"/>
    <mergeCell ref="A74:A75"/>
    <mergeCell ref="B74:B75"/>
    <mergeCell ref="C74:C75"/>
    <mergeCell ref="D74:D75"/>
    <mergeCell ref="E74:E75"/>
    <mergeCell ref="F74:F75"/>
    <mergeCell ref="G74:G75"/>
    <mergeCell ref="B62:G62"/>
    <mergeCell ref="A64:A65"/>
    <mergeCell ref="B64:B65"/>
    <mergeCell ref="C64:C65"/>
    <mergeCell ref="D64:D65"/>
    <mergeCell ref="E64:E65"/>
    <mergeCell ref="F64:F65"/>
    <mergeCell ref="B40:G40"/>
    <mergeCell ref="A42:A43"/>
    <mergeCell ref="B42:B43"/>
    <mergeCell ref="C42:C43"/>
    <mergeCell ref="D42:D43"/>
    <mergeCell ref="E42:E43"/>
    <mergeCell ref="F42:F43"/>
    <mergeCell ref="G42:G43"/>
    <mergeCell ref="B18:G18"/>
    <mergeCell ref="A20:A21"/>
    <mergeCell ref="B20:B21"/>
    <mergeCell ref="C20:C21"/>
    <mergeCell ref="D20:D21"/>
    <mergeCell ref="E20:E21"/>
    <mergeCell ref="F20:F21"/>
    <mergeCell ref="G20:G21"/>
    <mergeCell ref="A1:H1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rowBreaks count="1" manualBreakCount="1">
    <brk id="61" max="7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41"/>
  <sheetViews>
    <sheetView zoomScaleNormal="100" workbookViewId="0">
      <selection activeCell="A3" sqref="A3"/>
    </sheetView>
  </sheetViews>
  <sheetFormatPr defaultRowHeight="12.75" x14ac:dyDescent="0.2"/>
  <cols>
    <col min="1" max="1" width="10.42578125" style="54" customWidth="1"/>
    <col min="2" max="2" width="3.7109375" style="54" customWidth="1"/>
    <col min="3" max="5" width="5.42578125" style="54" customWidth="1"/>
    <col min="6" max="6" width="20.7109375" style="54" customWidth="1"/>
    <col min="7" max="7" width="29.42578125" style="54" customWidth="1"/>
    <col min="8" max="8" width="13" style="54" customWidth="1"/>
    <col min="9" max="16384" width="9.140625" style="54"/>
  </cols>
  <sheetData>
    <row r="1" spans="1:8" x14ac:dyDescent="0.2">
      <c r="H1" s="161"/>
    </row>
    <row r="2" spans="1:8" s="9" customFormat="1" ht="18" customHeight="1" x14ac:dyDescent="0.2">
      <c r="A2" s="3064" t="s">
        <v>665</v>
      </c>
      <c r="B2" s="3064"/>
      <c r="C2" s="3064"/>
      <c r="D2" s="3064"/>
      <c r="E2" s="3064"/>
      <c r="F2" s="3064"/>
      <c r="G2" s="3064"/>
      <c r="H2" s="3064"/>
    </row>
    <row r="4" spans="1:8" ht="15.75" x14ac:dyDescent="0.25">
      <c r="A4" s="3150" t="s">
        <v>139</v>
      </c>
      <c r="B4" s="3150"/>
      <c r="C4" s="3150"/>
      <c r="D4" s="3150"/>
      <c r="E4" s="3150"/>
      <c r="F4" s="3150"/>
      <c r="G4" s="3150"/>
      <c r="H4" s="3150"/>
    </row>
    <row r="5" spans="1:8" ht="15.75" x14ac:dyDescent="0.25">
      <c r="A5" s="559"/>
      <c r="B5" s="559"/>
      <c r="C5" s="559"/>
      <c r="D5" s="559"/>
      <c r="E5" s="559"/>
      <c r="F5" s="559"/>
      <c r="G5" s="559"/>
      <c r="H5" s="559"/>
    </row>
    <row r="6" spans="1:8" ht="15.75" x14ac:dyDescent="0.25">
      <c r="A6" s="3079" t="s">
        <v>1563</v>
      </c>
      <c r="B6" s="3079"/>
      <c r="C6" s="3079"/>
      <c r="D6" s="3079"/>
      <c r="E6" s="3079"/>
      <c r="F6" s="3079"/>
      <c r="G6" s="3079"/>
      <c r="H6" s="3079"/>
    </row>
    <row r="7" spans="1:8" ht="15.75" x14ac:dyDescent="0.25">
      <c r="A7" s="27"/>
      <c r="B7" s="27"/>
      <c r="C7" s="27"/>
      <c r="D7" s="27"/>
      <c r="E7" s="27"/>
      <c r="F7" s="27"/>
      <c r="G7" s="27"/>
      <c r="H7" s="27"/>
    </row>
    <row r="8" spans="1:8" ht="12.75" customHeight="1" thickBot="1" x14ac:dyDescent="0.25">
      <c r="B8" s="55"/>
      <c r="C8" s="56"/>
      <c r="D8" s="56"/>
      <c r="E8" s="56"/>
      <c r="F8" s="56"/>
      <c r="G8" s="56"/>
      <c r="H8" s="57" t="s">
        <v>37</v>
      </c>
    </row>
    <row r="9" spans="1:8" ht="13.5" thickBot="1" x14ac:dyDescent="0.25">
      <c r="A9" s="167" t="s">
        <v>142</v>
      </c>
      <c r="B9" s="3151" t="s">
        <v>16</v>
      </c>
      <c r="C9" s="3152"/>
      <c r="D9" s="3152"/>
      <c r="E9" s="3153"/>
      <c r="F9" s="3152" t="s">
        <v>14</v>
      </c>
      <c r="G9" s="3153"/>
      <c r="H9" s="2216" t="s">
        <v>144</v>
      </c>
    </row>
    <row r="10" spans="1:8" ht="13.5" thickBot="1" x14ac:dyDescent="0.25">
      <c r="A10" s="58">
        <f>SUM(A11:A29)</f>
        <v>9351.39</v>
      </c>
      <c r="B10" s="60" t="s">
        <v>25</v>
      </c>
      <c r="C10" s="60" t="s">
        <v>15</v>
      </c>
      <c r="D10" s="61" t="s">
        <v>31</v>
      </c>
      <c r="E10" s="1003" t="s">
        <v>32</v>
      </c>
      <c r="F10" s="3168" t="s">
        <v>841</v>
      </c>
      <c r="G10" s="3169"/>
      <c r="H10" s="58">
        <f>SUM(H11:H29)</f>
        <v>9000</v>
      </c>
    </row>
    <row r="11" spans="1:8" ht="12.75" customHeight="1" x14ac:dyDescent="0.2">
      <c r="A11" s="1004">
        <v>1180</v>
      </c>
      <c r="B11" s="1005" t="s">
        <v>26</v>
      </c>
      <c r="C11" s="1006">
        <v>1501</v>
      </c>
      <c r="D11" s="1007">
        <v>4357</v>
      </c>
      <c r="E11" s="1008">
        <v>2122</v>
      </c>
      <c r="F11" s="3170" t="s">
        <v>842</v>
      </c>
      <c r="G11" s="3171"/>
      <c r="H11" s="2218">
        <v>1119</v>
      </c>
    </row>
    <row r="12" spans="1:8" x14ac:dyDescent="0.2">
      <c r="A12" s="1009">
        <v>43.09</v>
      </c>
      <c r="B12" s="773" t="s">
        <v>26</v>
      </c>
      <c r="C12" s="777">
        <v>1502</v>
      </c>
      <c r="D12" s="1010">
        <v>4311</v>
      </c>
      <c r="E12" s="1011">
        <v>2122</v>
      </c>
      <c r="F12" s="3166" t="s">
        <v>843</v>
      </c>
      <c r="G12" s="3167"/>
      <c r="H12" s="2218">
        <v>73</v>
      </c>
    </row>
    <row r="13" spans="1:8" x14ac:dyDescent="0.2">
      <c r="A13" s="1009">
        <v>450</v>
      </c>
      <c r="B13" s="773" t="s">
        <v>26</v>
      </c>
      <c r="C13" s="777">
        <v>1504</v>
      </c>
      <c r="D13" s="1010">
        <v>4357</v>
      </c>
      <c r="E13" s="1011">
        <v>2122</v>
      </c>
      <c r="F13" s="3166" t="s">
        <v>844</v>
      </c>
      <c r="G13" s="3167"/>
      <c r="H13" s="2218">
        <v>424</v>
      </c>
    </row>
    <row r="14" spans="1:8" x14ac:dyDescent="0.2">
      <c r="A14" s="1009">
        <v>218</v>
      </c>
      <c r="B14" s="773" t="s">
        <v>26</v>
      </c>
      <c r="C14" s="777">
        <v>1505</v>
      </c>
      <c r="D14" s="1010">
        <v>4357</v>
      </c>
      <c r="E14" s="1011">
        <v>2122</v>
      </c>
      <c r="F14" s="3166" t="s">
        <v>845</v>
      </c>
      <c r="G14" s="3167"/>
      <c r="H14" s="2218">
        <v>204</v>
      </c>
    </row>
    <row r="15" spans="1:8" x14ac:dyDescent="0.2">
      <c r="A15" s="1009">
        <v>1.3</v>
      </c>
      <c r="B15" s="773" t="s">
        <v>26</v>
      </c>
      <c r="C15" s="777">
        <v>1507</v>
      </c>
      <c r="D15" s="1010">
        <v>4356</v>
      </c>
      <c r="E15" s="1011">
        <v>2122</v>
      </c>
      <c r="F15" s="3166" t="s">
        <v>846</v>
      </c>
      <c r="G15" s="3167"/>
      <c r="H15" s="2218">
        <v>1</v>
      </c>
    </row>
    <row r="16" spans="1:8" x14ac:dyDescent="0.2">
      <c r="A16" s="1009">
        <v>107</v>
      </c>
      <c r="B16" s="773" t="s">
        <v>26</v>
      </c>
      <c r="C16" s="777">
        <v>1508</v>
      </c>
      <c r="D16" s="1010">
        <v>4357</v>
      </c>
      <c r="E16" s="1011">
        <v>2122</v>
      </c>
      <c r="F16" s="3166" t="s">
        <v>847</v>
      </c>
      <c r="G16" s="3167"/>
      <c r="H16" s="2218">
        <v>102</v>
      </c>
    </row>
    <row r="17" spans="1:8" x14ac:dyDescent="0.2">
      <c r="A17" s="1009">
        <v>271</v>
      </c>
      <c r="B17" s="773" t="s">
        <v>26</v>
      </c>
      <c r="C17" s="777">
        <v>1509</v>
      </c>
      <c r="D17" s="1010">
        <v>4357</v>
      </c>
      <c r="E17" s="1011">
        <v>2122</v>
      </c>
      <c r="F17" s="3166" t="s">
        <v>848</v>
      </c>
      <c r="G17" s="3167"/>
      <c r="H17" s="2218">
        <v>265</v>
      </c>
    </row>
    <row r="18" spans="1:8" x14ac:dyDescent="0.2">
      <c r="A18" s="1009">
        <v>816</v>
      </c>
      <c r="B18" s="773" t="s">
        <v>26</v>
      </c>
      <c r="C18" s="777">
        <v>1510</v>
      </c>
      <c r="D18" s="1010">
        <v>4357</v>
      </c>
      <c r="E18" s="1011">
        <v>2122</v>
      </c>
      <c r="F18" s="3166" t="s">
        <v>849</v>
      </c>
      <c r="G18" s="3167"/>
      <c r="H18" s="2218">
        <v>741</v>
      </c>
    </row>
    <row r="19" spans="1:8" x14ac:dyDescent="0.2">
      <c r="A19" s="1009">
        <v>424</v>
      </c>
      <c r="B19" s="773" t="s">
        <v>26</v>
      </c>
      <c r="C19" s="777">
        <v>1512</v>
      </c>
      <c r="D19" s="1010">
        <v>4357</v>
      </c>
      <c r="E19" s="1011">
        <v>2122</v>
      </c>
      <c r="F19" s="3166" t="s">
        <v>850</v>
      </c>
      <c r="G19" s="3167"/>
      <c r="H19" s="2218">
        <v>417</v>
      </c>
    </row>
    <row r="20" spans="1:8" x14ac:dyDescent="0.2">
      <c r="A20" s="1009">
        <v>1163</v>
      </c>
      <c r="B20" s="773" t="s">
        <v>26</v>
      </c>
      <c r="C20" s="777">
        <v>1513</v>
      </c>
      <c r="D20" s="1010">
        <v>4357</v>
      </c>
      <c r="E20" s="1011">
        <v>2122</v>
      </c>
      <c r="F20" s="3166" t="s">
        <v>851</v>
      </c>
      <c r="G20" s="3167"/>
      <c r="H20" s="2218">
        <v>1121</v>
      </c>
    </row>
    <row r="21" spans="1:8" x14ac:dyDescent="0.2">
      <c r="A21" s="1009">
        <v>323</v>
      </c>
      <c r="B21" s="773" t="s">
        <v>26</v>
      </c>
      <c r="C21" s="777">
        <v>1514</v>
      </c>
      <c r="D21" s="1010">
        <v>4357</v>
      </c>
      <c r="E21" s="1011">
        <v>2122</v>
      </c>
      <c r="F21" s="3166" t="s">
        <v>852</v>
      </c>
      <c r="G21" s="3167"/>
      <c r="H21" s="2218">
        <v>385</v>
      </c>
    </row>
    <row r="22" spans="1:8" x14ac:dyDescent="0.2">
      <c r="A22" s="1004">
        <v>128</v>
      </c>
      <c r="B22" s="773" t="s">
        <v>26</v>
      </c>
      <c r="C22" s="777">
        <v>1515</v>
      </c>
      <c r="D22" s="1010">
        <v>4357</v>
      </c>
      <c r="E22" s="1011">
        <v>2122</v>
      </c>
      <c r="F22" s="3166" t="s">
        <v>853</v>
      </c>
      <c r="G22" s="3167"/>
      <c r="H22" s="2218">
        <v>128</v>
      </c>
    </row>
    <row r="23" spans="1:8" x14ac:dyDescent="0.2">
      <c r="A23" s="1004">
        <v>1000</v>
      </c>
      <c r="B23" s="773" t="s">
        <v>26</v>
      </c>
      <c r="C23" s="777">
        <v>1516</v>
      </c>
      <c r="D23" s="1010">
        <v>4357</v>
      </c>
      <c r="E23" s="1011">
        <v>2122</v>
      </c>
      <c r="F23" s="3166" t="s">
        <v>854</v>
      </c>
      <c r="G23" s="3167"/>
      <c r="H23" s="2218">
        <v>1025</v>
      </c>
    </row>
    <row r="24" spans="1:8" x14ac:dyDescent="0.2">
      <c r="A24" s="1004">
        <v>1783</v>
      </c>
      <c r="B24" s="773" t="s">
        <v>26</v>
      </c>
      <c r="C24" s="777">
        <v>1517</v>
      </c>
      <c r="D24" s="1010">
        <v>4357</v>
      </c>
      <c r="E24" s="1011">
        <v>2122</v>
      </c>
      <c r="F24" s="3166" t="s">
        <v>855</v>
      </c>
      <c r="G24" s="3167"/>
      <c r="H24" s="2218">
        <v>1589</v>
      </c>
    </row>
    <row r="25" spans="1:8" x14ac:dyDescent="0.2">
      <c r="A25" s="1004">
        <v>20</v>
      </c>
      <c r="B25" s="773" t="s">
        <v>26</v>
      </c>
      <c r="C25" s="777">
        <v>1519</v>
      </c>
      <c r="D25" s="1010">
        <v>4357</v>
      </c>
      <c r="E25" s="1011">
        <v>2122</v>
      </c>
      <c r="F25" s="3166" t="s">
        <v>856</v>
      </c>
      <c r="G25" s="3167"/>
      <c r="H25" s="2218">
        <v>20</v>
      </c>
    </row>
    <row r="26" spans="1:8" x14ac:dyDescent="0.2">
      <c r="A26" s="1004">
        <v>70</v>
      </c>
      <c r="B26" s="773" t="s">
        <v>26</v>
      </c>
      <c r="C26" s="777">
        <v>1520</v>
      </c>
      <c r="D26" s="1010">
        <v>4356</v>
      </c>
      <c r="E26" s="1011">
        <v>2122</v>
      </c>
      <c r="F26" s="3166" t="s">
        <v>857</v>
      </c>
      <c r="G26" s="3167"/>
      <c r="H26" s="2218">
        <v>94</v>
      </c>
    </row>
    <row r="27" spans="1:8" x14ac:dyDescent="0.2">
      <c r="A27" s="1004">
        <v>188</v>
      </c>
      <c r="B27" s="1012" t="s">
        <v>26</v>
      </c>
      <c r="C27" s="777">
        <v>1521</v>
      </c>
      <c r="D27" s="1013">
        <v>4357</v>
      </c>
      <c r="E27" s="1011">
        <v>2122</v>
      </c>
      <c r="F27" s="3166" t="s">
        <v>858</v>
      </c>
      <c r="G27" s="3167"/>
      <c r="H27" s="2218">
        <v>186</v>
      </c>
    </row>
    <row r="28" spans="1:8" x14ac:dyDescent="0.2">
      <c r="A28" s="1009">
        <v>324</v>
      </c>
      <c r="B28" s="1012" t="s">
        <v>26</v>
      </c>
      <c r="C28" s="777">
        <v>1522</v>
      </c>
      <c r="D28" s="1013">
        <v>4357</v>
      </c>
      <c r="E28" s="1011">
        <v>2122</v>
      </c>
      <c r="F28" s="3166" t="s">
        <v>859</v>
      </c>
      <c r="G28" s="3167"/>
      <c r="H28" s="2218">
        <v>350</v>
      </c>
    </row>
    <row r="29" spans="1:8" ht="13.5" thickBot="1" x14ac:dyDescent="0.25">
      <c r="A29" s="1844">
        <v>842</v>
      </c>
      <c r="B29" s="780" t="s">
        <v>26</v>
      </c>
      <c r="C29" s="1014">
        <v>1523</v>
      </c>
      <c r="D29" s="1015">
        <v>3529</v>
      </c>
      <c r="E29" s="1016">
        <v>2122</v>
      </c>
      <c r="F29" s="3172" t="s">
        <v>860</v>
      </c>
      <c r="G29" s="3173"/>
      <c r="H29" s="2219">
        <v>756</v>
      </c>
    </row>
    <row r="30" spans="1:8" x14ac:dyDescent="0.2">
      <c r="B30" s="784"/>
      <c r="C30" s="785"/>
      <c r="D30" s="786"/>
      <c r="E30" s="787"/>
      <c r="F30" s="788"/>
      <c r="G30" s="788"/>
      <c r="H30" s="789"/>
    </row>
    <row r="32" spans="1:8" x14ac:dyDescent="0.2">
      <c r="A32" s="435"/>
      <c r="B32" s="435"/>
      <c r="C32" s="435"/>
      <c r="D32" s="435"/>
      <c r="E32" s="435"/>
      <c r="F32" s="435"/>
      <c r="G32" s="9"/>
    </row>
    <row r="33" spans="1:7" x14ac:dyDescent="0.2">
      <c r="A33" s="2193"/>
      <c r="B33" s="2193"/>
      <c r="C33" s="2193"/>
      <c r="D33" s="9"/>
      <c r="E33" s="9"/>
      <c r="G33" s="9"/>
    </row>
    <row r="34" spans="1:7" x14ac:dyDescent="0.2">
      <c r="A34" s="2193"/>
      <c r="B34" s="2193"/>
      <c r="C34" s="2193"/>
      <c r="D34" s="9"/>
      <c r="E34" s="9"/>
      <c r="G34" s="9"/>
    </row>
    <row r="35" spans="1:7" x14ac:dyDescent="0.2">
      <c r="A35" s="435"/>
      <c r="B35" s="435"/>
      <c r="C35" s="435"/>
      <c r="D35" s="435"/>
      <c r="E35" s="435"/>
      <c r="F35" s="435"/>
      <c r="G35" s="9"/>
    </row>
    <row r="36" spans="1:7" x14ac:dyDescent="0.2">
      <c r="A36" s="435"/>
      <c r="B36" s="435"/>
      <c r="C36" s="435"/>
      <c r="D36" s="9"/>
      <c r="E36" s="9"/>
      <c r="G36" s="9"/>
    </row>
    <row r="37" spans="1:7" x14ac:dyDescent="0.2">
      <c r="A37" s="2193"/>
      <c r="B37" s="2193"/>
      <c r="C37" s="2193"/>
    </row>
    <row r="40" spans="1:7" x14ac:dyDescent="0.2">
      <c r="A40" s="435"/>
      <c r="B40" s="435"/>
      <c r="C40" s="435"/>
      <c r="G40" s="9"/>
    </row>
    <row r="41" spans="1:7" x14ac:dyDescent="0.2">
      <c r="D41" s="435"/>
      <c r="E41" s="435"/>
      <c r="F41" s="435"/>
    </row>
  </sheetData>
  <mergeCells count="25">
    <mergeCell ref="F29:G29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16:G16"/>
    <mergeCell ref="A2:H2"/>
    <mergeCell ref="A4:H4"/>
    <mergeCell ref="A6:H6"/>
    <mergeCell ref="B9:E9"/>
    <mergeCell ref="F9:G9"/>
    <mergeCell ref="F10:G10"/>
    <mergeCell ref="F11:G11"/>
    <mergeCell ref="F12:G12"/>
    <mergeCell ref="F13:G13"/>
    <mergeCell ref="F14:G14"/>
    <mergeCell ref="F15:G15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146"/>
  <sheetViews>
    <sheetView zoomScaleNormal="100" zoomScaleSheetLayoutView="75" workbookViewId="0">
      <selection activeCell="A2" sqref="A2"/>
    </sheetView>
  </sheetViews>
  <sheetFormatPr defaultColWidth="9.140625" defaultRowHeight="11.25" x14ac:dyDescent="0.2"/>
  <cols>
    <col min="1" max="1" width="9.140625" style="38" customWidth="1"/>
    <col min="2" max="2" width="3.42578125" style="92" customWidth="1"/>
    <col min="3" max="3" width="9.85546875" style="38" customWidth="1"/>
    <col min="4" max="4" width="45.7109375" style="38" customWidth="1"/>
    <col min="5" max="5" width="11.42578125" style="38" customWidth="1"/>
    <col min="6" max="6" width="10.7109375" style="38" customWidth="1"/>
    <col min="7" max="7" width="13.28515625" style="38" customWidth="1"/>
    <col min="8" max="8" width="10.140625" style="38" customWidth="1"/>
    <col min="9" max="16384" width="9.140625" style="38"/>
  </cols>
  <sheetData>
    <row r="1" spans="1:8" ht="18" x14ac:dyDescent="0.25">
      <c r="A1" s="3028" t="s">
        <v>665</v>
      </c>
      <c r="B1" s="3028"/>
      <c r="C1" s="3028"/>
      <c r="D1" s="3028"/>
      <c r="E1" s="3028"/>
      <c r="F1" s="3028"/>
      <c r="G1" s="3028"/>
      <c r="H1" s="3028"/>
    </row>
    <row r="2" spans="1:8" x14ac:dyDescent="0.2">
      <c r="H2" s="89"/>
    </row>
    <row r="3" spans="1:8" s="93" customFormat="1" ht="15.75" x14ac:dyDescent="0.2">
      <c r="A3" s="3177" t="s">
        <v>115</v>
      </c>
      <c r="B3" s="3177"/>
      <c r="C3" s="3177"/>
      <c r="D3" s="3177"/>
      <c r="E3" s="3177"/>
      <c r="F3" s="3177"/>
      <c r="G3" s="3177"/>
      <c r="H3" s="3177"/>
    </row>
    <row r="4" spans="1:8" s="93" customFormat="1" ht="15.75" x14ac:dyDescent="0.2">
      <c r="B4" s="39"/>
      <c r="C4" s="39"/>
      <c r="D4" s="39"/>
      <c r="E4" s="39"/>
      <c r="F4" s="39"/>
      <c r="G4" s="39"/>
      <c r="H4" s="39"/>
    </row>
    <row r="5" spans="1:8" s="1" customFormat="1" ht="15.75" x14ac:dyDescent="0.2">
      <c r="B5" s="13"/>
      <c r="C5" s="3129" t="s">
        <v>140</v>
      </c>
      <c r="D5" s="3129"/>
      <c r="E5" s="3129"/>
      <c r="F5" s="3"/>
      <c r="G5" s="3"/>
      <c r="H5" s="3"/>
    </row>
    <row r="6" spans="1:8" s="3" customFormat="1" ht="12" thickBot="1" x14ac:dyDescent="0.25">
      <c r="B6" s="2"/>
      <c r="C6" s="2"/>
      <c r="D6" s="2"/>
      <c r="E6" s="5" t="s">
        <v>19</v>
      </c>
      <c r="F6" s="5"/>
      <c r="G6" s="8"/>
    </row>
    <row r="7" spans="1:8" s="7" customFormat="1" ht="12.75" x14ac:dyDescent="0.2">
      <c r="B7" s="3130"/>
      <c r="C7" s="3123" t="s">
        <v>0</v>
      </c>
      <c r="D7" s="3117" t="s">
        <v>1</v>
      </c>
      <c r="E7" s="3111" t="s">
        <v>141</v>
      </c>
      <c r="F7" s="160"/>
      <c r="G7" s="6"/>
    </row>
    <row r="8" spans="1:8" s="3" customFormat="1" ht="12" thickBot="1" x14ac:dyDescent="0.25">
      <c r="B8" s="3130"/>
      <c r="C8" s="3124"/>
      <c r="D8" s="3121"/>
      <c r="E8" s="3112"/>
      <c r="F8" s="160"/>
    </row>
    <row r="9" spans="1:8" s="3" customFormat="1" ht="12.75" thickBot="1" x14ac:dyDescent="0.25">
      <c r="B9" s="28"/>
      <c r="C9" s="24" t="s">
        <v>2</v>
      </c>
      <c r="D9" s="18" t="s">
        <v>11</v>
      </c>
      <c r="E9" s="20">
        <f>SUM(E10:E16)</f>
        <v>1225791.77</v>
      </c>
      <c r="F9" s="26"/>
      <c r="G9" s="200"/>
    </row>
    <row r="10" spans="1:8" s="11" customFormat="1" ht="12.75" x14ac:dyDescent="0.2">
      <c r="B10" s="94"/>
      <c r="C10" s="95" t="s">
        <v>43</v>
      </c>
      <c r="D10" s="158" t="s">
        <v>111</v>
      </c>
      <c r="E10" s="40">
        <f>F23</f>
        <v>27950</v>
      </c>
      <c r="F10" s="159"/>
    </row>
    <row r="11" spans="1:8" s="11" customFormat="1" ht="12.75" x14ac:dyDescent="0.2">
      <c r="B11" s="94"/>
      <c r="C11" s="96" t="s">
        <v>3</v>
      </c>
      <c r="D11" s="97" t="s">
        <v>8</v>
      </c>
      <c r="E11" s="50">
        <f>H38</f>
        <v>309300</v>
      </c>
      <c r="F11" s="159"/>
    </row>
    <row r="12" spans="1:8" s="11" customFormat="1" ht="12.75" x14ac:dyDescent="0.2">
      <c r="B12" s="94"/>
      <c r="C12" s="98" t="s">
        <v>4</v>
      </c>
      <c r="D12" s="99" t="s">
        <v>9</v>
      </c>
      <c r="E12" s="41">
        <f>F48</f>
        <v>683291.77</v>
      </c>
      <c r="F12" s="159"/>
    </row>
    <row r="13" spans="1:8" s="11" customFormat="1" ht="12.75" x14ac:dyDescent="0.2">
      <c r="B13" s="94"/>
      <c r="C13" s="98" t="s">
        <v>5</v>
      </c>
      <c r="D13" s="99" t="s">
        <v>10</v>
      </c>
      <c r="E13" s="50">
        <f>F80</f>
        <v>24860</v>
      </c>
      <c r="F13" s="159"/>
    </row>
    <row r="14" spans="1:8" s="11" customFormat="1" ht="12.75" x14ac:dyDescent="0.2">
      <c r="B14" s="94"/>
      <c r="C14" s="100" t="s">
        <v>6</v>
      </c>
      <c r="D14" s="101" t="s">
        <v>12</v>
      </c>
      <c r="E14" s="42">
        <f>F103</f>
        <v>110000</v>
      </c>
      <c r="F14" s="166"/>
    </row>
    <row r="15" spans="1:8" s="11" customFormat="1" ht="12.75" x14ac:dyDescent="0.2">
      <c r="B15" s="94"/>
      <c r="C15" s="100" t="s">
        <v>7</v>
      </c>
      <c r="D15" s="101" t="s">
        <v>13</v>
      </c>
      <c r="E15" s="42">
        <f>F118</f>
        <v>63390</v>
      </c>
      <c r="F15" s="166"/>
    </row>
    <row r="16" spans="1:8" s="11" customFormat="1" ht="13.5" thickBot="1" x14ac:dyDescent="0.25">
      <c r="B16" s="94"/>
      <c r="C16" s="102" t="s">
        <v>41</v>
      </c>
      <c r="D16" s="103" t="s">
        <v>45</v>
      </c>
      <c r="E16" s="43">
        <f>F142</f>
        <v>7000</v>
      </c>
      <c r="F16" s="166"/>
    </row>
    <row r="17" spans="1:8" s="93" customFormat="1" ht="12" customHeight="1" x14ac:dyDescent="0.2">
      <c r="B17" s="104"/>
      <c r="C17" s="44"/>
      <c r="D17" s="44"/>
      <c r="E17" s="44"/>
      <c r="F17" s="44"/>
    </row>
    <row r="19" spans="1:8" ht="15.75" x14ac:dyDescent="0.2">
      <c r="B19" s="35" t="s">
        <v>112</v>
      </c>
      <c r="C19" s="35"/>
      <c r="D19" s="35"/>
      <c r="E19" s="35"/>
      <c r="F19" s="35"/>
      <c r="G19" s="35"/>
    </row>
    <row r="20" spans="1:8" ht="12" thickBot="1" x14ac:dyDescent="0.25">
      <c r="B20" s="2"/>
      <c r="C20" s="2"/>
      <c r="D20" s="2"/>
      <c r="E20" s="5"/>
      <c r="F20" s="5"/>
      <c r="G20" s="5" t="s">
        <v>19</v>
      </c>
    </row>
    <row r="21" spans="1:8" x14ac:dyDescent="0.2">
      <c r="A21" s="3101" t="s">
        <v>142</v>
      </c>
      <c r="B21" s="3123" t="s">
        <v>24</v>
      </c>
      <c r="C21" s="3105" t="s">
        <v>48</v>
      </c>
      <c r="D21" s="3117" t="s">
        <v>110</v>
      </c>
      <c r="E21" s="3109" t="s">
        <v>143</v>
      </c>
      <c r="F21" s="3111" t="s">
        <v>144</v>
      </c>
      <c r="G21" s="3119" t="s">
        <v>38</v>
      </c>
    </row>
    <row r="22" spans="1:8" ht="12" thickBot="1" x14ac:dyDescent="0.25">
      <c r="A22" s="3102"/>
      <c r="B22" s="3124"/>
      <c r="C22" s="3106"/>
      <c r="D22" s="3121"/>
      <c r="E22" s="3110"/>
      <c r="F22" s="3112"/>
      <c r="G22" s="3122"/>
    </row>
    <row r="23" spans="1:8" ht="12" thickBot="1" x14ac:dyDescent="0.25">
      <c r="A23" s="20">
        <f>A24</f>
        <v>30000</v>
      </c>
      <c r="B23" s="24" t="s">
        <v>25</v>
      </c>
      <c r="C23" s="23" t="s">
        <v>23</v>
      </c>
      <c r="D23" s="19" t="s">
        <v>27</v>
      </c>
      <c r="E23" s="20">
        <f>E24</f>
        <v>27950</v>
      </c>
      <c r="F23" s="20">
        <f>F24</f>
        <v>27950</v>
      </c>
      <c r="G23" s="215" t="s">
        <v>21</v>
      </c>
    </row>
    <row r="24" spans="1:8" x14ac:dyDescent="0.2">
      <c r="A24" s="183">
        <f>SUM(A25:A31)</f>
        <v>30000</v>
      </c>
      <c r="B24" s="191" t="s">
        <v>21</v>
      </c>
      <c r="C24" s="184" t="s">
        <v>21</v>
      </c>
      <c r="D24" s="105" t="s">
        <v>44</v>
      </c>
      <c r="E24" s="2570">
        <f>SUM(E25:E31)</f>
        <v>27950</v>
      </c>
      <c r="F24" s="186">
        <f>SUM(F25:F31)</f>
        <v>27950</v>
      </c>
      <c r="G24" s="188"/>
    </row>
    <row r="25" spans="1:8" x14ac:dyDescent="0.2">
      <c r="A25" s="45">
        <v>1000</v>
      </c>
      <c r="B25" s="112" t="s">
        <v>26</v>
      </c>
      <c r="C25" s="126" t="s">
        <v>186</v>
      </c>
      <c r="D25" s="189" t="s">
        <v>118</v>
      </c>
      <c r="E25" s="2494">
        <v>1000</v>
      </c>
      <c r="F25" s="46">
        <v>1000</v>
      </c>
      <c r="G25" s="185"/>
    </row>
    <row r="26" spans="1:8" x14ac:dyDescent="0.2">
      <c r="A26" s="67">
        <v>8000</v>
      </c>
      <c r="B26" s="112" t="s">
        <v>26</v>
      </c>
      <c r="C26" s="187">
        <v>6500101601</v>
      </c>
      <c r="D26" s="190" t="s">
        <v>187</v>
      </c>
      <c r="E26" s="2477">
        <v>8000</v>
      </c>
      <c r="F26" s="68">
        <v>6000</v>
      </c>
      <c r="G26" s="192"/>
    </row>
    <row r="27" spans="1:8" x14ac:dyDescent="0.2">
      <c r="A27" s="67">
        <v>10000</v>
      </c>
      <c r="B27" s="112" t="s">
        <v>26</v>
      </c>
      <c r="C27" s="187">
        <v>6500111601</v>
      </c>
      <c r="D27" s="190" t="s">
        <v>188</v>
      </c>
      <c r="E27" s="2477">
        <v>15000</v>
      </c>
      <c r="F27" s="68">
        <v>15000</v>
      </c>
      <c r="G27" s="192"/>
    </row>
    <row r="28" spans="1:8" x14ac:dyDescent="0.2">
      <c r="A28" s="45">
        <v>11000</v>
      </c>
      <c r="B28" s="218" t="s">
        <v>26</v>
      </c>
      <c r="C28" s="244">
        <v>6500121601</v>
      </c>
      <c r="D28" s="189" t="s">
        <v>119</v>
      </c>
      <c r="E28" s="2494">
        <v>0</v>
      </c>
      <c r="F28" s="46">
        <v>3600</v>
      </c>
      <c r="G28" s="249" t="s">
        <v>198</v>
      </c>
    </row>
    <row r="29" spans="1:8" x14ac:dyDescent="0.2">
      <c r="A29" s="67">
        <v>0</v>
      </c>
      <c r="B29" s="112" t="s">
        <v>26</v>
      </c>
      <c r="C29" s="241">
        <v>6500161601</v>
      </c>
      <c r="D29" s="242" t="s">
        <v>145</v>
      </c>
      <c r="E29" s="2477">
        <v>650</v>
      </c>
      <c r="F29" s="68">
        <v>650</v>
      </c>
      <c r="G29" s="192"/>
    </row>
    <row r="30" spans="1:8" x14ac:dyDescent="0.2">
      <c r="A30" s="207">
        <v>0</v>
      </c>
      <c r="B30" s="227" t="s">
        <v>26</v>
      </c>
      <c r="C30" s="241">
        <v>6500181601</v>
      </c>
      <c r="D30" s="228" t="s">
        <v>169</v>
      </c>
      <c r="E30" s="2571">
        <v>3000</v>
      </c>
      <c r="F30" s="208">
        <v>1400</v>
      </c>
      <c r="G30" s="229"/>
    </row>
    <row r="31" spans="1:8" ht="12" thickBot="1" x14ac:dyDescent="0.25">
      <c r="A31" s="47">
        <v>0</v>
      </c>
      <c r="B31" s="195" t="s">
        <v>26</v>
      </c>
      <c r="C31" s="243">
        <v>6500191601</v>
      </c>
      <c r="D31" s="193" t="s">
        <v>170</v>
      </c>
      <c r="E31" s="2542">
        <v>300</v>
      </c>
      <c r="F31" s="48">
        <v>300</v>
      </c>
      <c r="G31" s="194"/>
    </row>
    <row r="32" spans="1:8" x14ac:dyDescent="0.2">
      <c r="B32" s="106"/>
      <c r="C32" s="107"/>
      <c r="D32" s="108"/>
      <c r="E32" s="49"/>
      <c r="F32" s="49"/>
      <c r="G32" s="49"/>
      <c r="H32" s="49"/>
    </row>
    <row r="33" spans="1:8" x14ac:dyDescent="0.2">
      <c r="B33" s="106"/>
      <c r="C33" s="107"/>
      <c r="D33" s="108"/>
      <c r="E33" s="49"/>
      <c r="F33" s="49"/>
      <c r="G33" s="49"/>
      <c r="H33" s="49"/>
    </row>
    <row r="34" spans="1:8" ht="15.75" x14ac:dyDescent="0.2">
      <c r="B34" s="35" t="s">
        <v>49</v>
      </c>
      <c r="C34" s="35"/>
      <c r="D34" s="35"/>
      <c r="E34" s="35"/>
      <c r="F34" s="35"/>
      <c r="G34" s="35"/>
      <c r="H34" s="35"/>
    </row>
    <row r="35" spans="1:8" ht="12" thickBot="1" x14ac:dyDescent="0.25">
      <c r="B35" s="2"/>
      <c r="C35" s="2"/>
      <c r="D35" s="2"/>
      <c r="E35" s="2"/>
      <c r="F35" s="2"/>
      <c r="G35" s="2"/>
      <c r="H35" s="5" t="s">
        <v>19</v>
      </c>
    </row>
    <row r="36" spans="1:8" x14ac:dyDescent="0.2">
      <c r="A36" s="3101" t="s">
        <v>142</v>
      </c>
      <c r="B36" s="3113" t="s">
        <v>20</v>
      </c>
      <c r="C36" s="3115" t="s">
        <v>50</v>
      </c>
      <c r="D36" s="3117" t="s">
        <v>34</v>
      </c>
      <c r="E36" s="3144" t="s">
        <v>30</v>
      </c>
      <c r="F36" s="3174" t="s">
        <v>29</v>
      </c>
      <c r="G36" s="3109" t="s">
        <v>143</v>
      </c>
      <c r="H36" s="3111" t="s">
        <v>144</v>
      </c>
    </row>
    <row r="37" spans="1:8" ht="12" thickBot="1" x14ac:dyDescent="0.25">
      <c r="A37" s="3102"/>
      <c r="B37" s="3134"/>
      <c r="C37" s="3133"/>
      <c r="D37" s="3121"/>
      <c r="E37" s="3145"/>
      <c r="F37" s="3175"/>
      <c r="G37" s="3110"/>
      <c r="H37" s="3112"/>
    </row>
    <row r="38" spans="1:8" ht="12" thickBot="1" x14ac:dyDescent="0.25">
      <c r="A38" s="168">
        <f>SUM(A39:A41)</f>
        <v>298613</v>
      </c>
      <c r="B38" s="21" t="s">
        <v>25</v>
      </c>
      <c r="C38" s="22" t="s">
        <v>28</v>
      </c>
      <c r="D38" s="84" t="s">
        <v>27</v>
      </c>
      <c r="E38" s="82">
        <f>SUM(E39:E41)</f>
        <v>306300</v>
      </c>
      <c r="F38" s="33">
        <f>SUM(F39:F41)</f>
        <v>3000</v>
      </c>
      <c r="G38" s="64">
        <f>SUM(G39:G41)</f>
        <v>309300</v>
      </c>
      <c r="H38" s="64">
        <f>SUM(H39:H41)</f>
        <v>309300</v>
      </c>
    </row>
    <row r="39" spans="1:8" x14ac:dyDescent="0.2">
      <c r="A39" s="177">
        <v>33613</v>
      </c>
      <c r="B39" s="109" t="s">
        <v>26</v>
      </c>
      <c r="C39" s="110" t="s">
        <v>51</v>
      </c>
      <c r="D39" s="111" t="s">
        <v>52</v>
      </c>
      <c r="E39" s="247">
        <v>33300</v>
      </c>
      <c r="F39" s="248">
        <v>3000</v>
      </c>
      <c r="G39" s="2568">
        <v>36300</v>
      </c>
      <c r="H39" s="68">
        <v>36300</v>
      </c>
    </row>
    <row r="40" spans="1:8" ht="22.5" x14ac:dyDescent="0.2">
      <c r="A40" s="155">
        <v>125000</v>
      </c>
      <c r="B40" s="112" t="s">
        <v>26</v>
      </c>
      <c r="C40" s="113">
        <v>689951601</v>
      </c>
      <c r="D40" s="114" t="s">
        <v>189</v>
      </c>
      <c r="E40" s="115">
        <v>129000</v>
      </c>
      <c r="F40" s="3009" t="s">
        <v>21</v>
      </c>
      <c r="G40" s="2472">
        <v>129000</v>
      </c>
      <c r="H40" s="68">
        <v>129000</v>
      </c>
    </row>
    <row r="41" spans="1:8" ht="23.25" thickBot="1" x14ac:dyDescent="0.25">
      <c r="A41" s="178">
        <v>140000</v>
      </c>
      <c r="B41" s="116" t="s">
        <v>26</v>
      </c>
      <c r="C41" s="117">
        <v>689961601</v>
      </c>
      <c r="D41" s="118" t="s">
        <v>190</v>
      </c>
      <c r="E41" s="119">
        <v>144000</v>
      </c>
      <c r="F41" s="3010" t="s">
        <v>21</v>
      </c>
      <c r="G41" s="2569">
        <v>144000</v>
      </c>
      <c r="H41" s="48">
        <v>144000</v>
      </c>
    </row>
    <row r="42" spans="1:8" x14ac:dyDescent="0.2">
      <c r="B42" s="106"/>
      <c r="C42" s="107"/>
      <c r="D42" s="108"/>
      <c r="E42" s="49"/>
      <c r="F42" s="49"/>
      <c r="G42" s="49"/>
      <c r="H42" s="49"/>
    </row>
    <row r="43" spans="1:8" x14ac:dyDescent="0.2">
      <c r="B43" s="106"/>
      <c r="C43" s="107"/>
      <c r="D43" s="108"/>
      <c r="E43" s="49"/>
      <c r="F43" s="49"/>
      <c r="G43" s="49"/>
      <c r="H43" s="49"/>
    </row>
    <row r="44" spans="1:8" ht="15.75" x14ac:dyDescent="0.2">
      <c r="B44" s="35" t="s">
        <v>53</v>
      </c>
      <c r="C44" s="35"/>
      <c r="D44" s="35"/>
      <c r="E44" s="35"/>
      <c r="F44" s="35"/>
      <c r="G44" s="35"/>
      <c r="H44" s="35"/>
    </row>
    <row r="45" spans="1:8" ht="12" thickBot="1" x14ac:dyDescent="0.25">
      <c r="B45" s="2"/>
      <c r="C45" s="2"/>
      <c r="D45" s="2"/>
      <c r="E45" s="12"/>
      <c r="F45" s="12"/>
      <c r="G45" s="90" t="s">
        <v>19</v>
      </c>
      <c r="H45" s="90"/>
    </row>
    <row r="46" spans="1:8" x14ac:dyDescent="0.2">
      <c r="A46" s="3101" t="s">
        <v>142</v>
      </c>
      <c r="B46" s="3113" t="s">
        <v>20</v>
      </c>
      <c r="C46" s="3115" t="s">
        <v>54</v>
      </c>
      <c r="D46" s="3125" t="s">
        <v>33</v>
      </c>
      <c r="E46" s="3109" t="s">
        <v>143</v>
      </c>
      <c r="F46" s="3111" t="s">
        <v>144</v>
      </c>
      <c r="G46" s="3099" t="s">
        <v>38</v>
      </c>
    </row>
    <row r="47" spans="1:8" ht="12" thickBot="1" x14ac:dyDescent="0.25">
      <c r="A47" s="3102"/>
      <c r="B47" s="3134"/>
      <c r="C47" s="3133"/>
      <c r="D47" s="3126"/>
      <c r="E47" s="3110"/>
      <c r="F47" s="3112"/>
      <c r="G47" s="3100"/>
    </row>
    <row r="48" spans="1:8" ht="12" thickBot="1" x14ac:dyDescent="0.25">
      <c r="A48" s="20">
        <f>A49+A56+A59</f>
        <v>627223.82000000007</v>
      </c>
      <c r="B48" s="19" t="s">
        <v>25</v>
      </c>
      <c r="C48" s="23" t="s">
        <v>23</v>
      </c>
      <c r="D48" s="18" t="s">
        <v>27</v>
      </c>
      <c r="E48" s="20">
        <v>683291.77</v>
      </c>
      <c r="F48" s="20">
        <f>F49+F56+F59</f>
        <v>683291.77</v>
      </c>
      <c r="G48" s="215" t="s">
        <v>21</v>
      </c>
    </row>
    <row r="49" spans="1:7" x14ac:dyDescent="0.2">
      <c r="A49" s="122">
        <f>SUM(A50:A55)</f>
        <v>2542.4300000000003</v>
      </c>
      <c r="B49" s="120" t="s">
        <v>26</v>
      </c>
      <c r="C49" s="121" t="s">
        <v>21</v>
      </c>
      <c r="D49" s="233" t="s">
        <v>55</v>
      </c>
      <c r="E49" s="2562">
        <v>2493.89</v>
      </c>
      <c r="F49" s="123">
        <f>SUM(F50:F55)</f>
        <v>2493.89</v>
      </c>
      <c r="G49" s="124"/>
    </row>
    <row r="50" spans="1:7" x14ac:dyDescent="0.2">
      <c r="A50" s="127">
        <v>1542.43</v>
      </c>
      <c r="B50" s="125" t="s">
        <v>36</v>
      </c>
      <c r="C50" s="126" t="s">
        <v>56</v>
      </c>
      <c r="D50" s="234" t="s">
        <v>57</v>
      </c>
      <c r="E50" s="2563">
        <v>1492.4299999999998</v>
      </c>
      <c r="F50" s="128">
        <f>70+572.43+1750-50-300-500-50</f>
        <v>1492.4299999999998</v>
      </c>
      <c r="G50" s="15"/>
    </row>
    <row r="51" spans="1:7" x14ac:dyDescent="0.2">
      <c r="A51" s="127">
        <v>50</v>
      </c>
      <c r="B51" s="125" t="s">
        <v>36</v>
      </c>
      <c r="C51" s="126" t="s">
        <v>58</v>
      </c>
      <c r="D51" s="234" t="s">
        <v>59</v>
      </c>
      <c r="E51" s="2564">
        <v>50</v>
      </c>
      <c r="F51" s="128">
        <v>50</v>
      </c>
      <c r="G51" s="14"/>
    </row>
    <row r="52" spans="1:7" x14ac:dyDescent="0.2">
      <c r="A52" s="127">
        <v>250</v>
      </c>
      <c r="B52" s="125" t="s">
        <v>36</v>
      </c>
      <c r="C52" s="126" t="s">
        <v>60</v>
      </c>
      <c r="D52" s="234" t="s">
        <v>61</v>
      </c>
      <c r="E52" s="2563">
        <v>300</v>
      </c>
      <c r="F52" s="128">
        <v>300</v>
      </c>
      <c r="G52" s="14"/>
    </row>
    <row r="53" spans="1:7" x14ac:dyDescent="0.2">
      <c r="A53" s="127">
        <v>500</v>
      </c>
      <c r="B53" s="125" t="s">
        <v>36</v>
      </c>
      <c r="C53" s="126" t="s">
        <v>62</v>
      </c>
      <c r="D53" s="234" t="s">
        <v>63</v>
      </c>
      <c r="E53" s="2563">
        <v>500</v>
      </c>
      <c r="F53" s="128">
        <v>500</v>
      </c>
      <c r="G53" s="14"/>
    </row>
    <row r="54" spans="1:7" x14ac:dyDescent="0.2">
      <c r="A54" s="127">
        <v>50</v>
      </c>
      <c r="B54" s="129" t="s">
        <v>36</v>
      </c>
      <c r="C54" s="130" t="s">
        <v>64</v>
      </c>
      <c r="D54" s="235" t="s">
        <v>65</v>
      </c>
      <c r="E54" s="2563">
        <v>50</v>
      </c>
      <c r="F54" s="128">
        <v>50</v>
      </c>
      <c r="G54" s="14"/>
    </row>
    <row r="55" spans="1:7" x14ac:dyDescent="0.2">
      <c r="A55" s="127">
        <v>150</v>
      </c>
      <c r="B55" s="129" t="s">
        <v>36</v>
      </c>
      <c r="C55" s="130" t="s">
        <v>117</v>
      </c>
      <c r="D55" s="230" t="s">
        <v>149</v>
      </c>
      <c r="E55" s="2563">
        <v>101.46</v>
      </c>
      <c r="F55" s="128">
        <v>101.46</v>
      </c>
      <c r="G55" s="14"/>
    </row>
    <row r="56" spans="1:7" x14ac:dyDescent="0.2">
      <c r="A56" s="133">
        <f>SUM(A57:A58)</f>
        <v>2372</v>
      </c>
      <c r="B56" s="131" t="s">
        <v>26</v>
      </c>
      <c r="C56" s="132" t="s">
        <v>21</v>
      </c>
      <c r="D56" s="236" t="s">
        <v>66</v>
      </c>
      <c r="E56" s="2565">
        <v>3197</v>
      </c>
      <c r="F56" s="134">
        <f>SUM(F57:F58)</f>
        <v>3197</v>
      </c>
      <c r="G56" s="14"/>
    </row>
    <row r="57" spans="1:7" x14ac:dyDescent="0.2">
      <c r="A57" s="127">
        <v>2000</v>
      </c>
      <c r="B57" s="135" t="s">
        <v>36</v>
      </c>
      <c r="C57" s="74" t="s">
        <v>67</v>
      </c>
      <c r="D57" s="136" t="s">
        <v>68</v>
      </c>
      <c r="E57" s="2563">
        <v>2825</v>
      </c>
      <c r="F57" s="128">
        <f>85+150+200+462+300+2000-372</f>
        <v>2825</v>
      </c>
      <c r="G57" s="15"/>
    </row>
    <row r="58" spans="1:7" x14ac:dyDescent="0.2">
      <c r="A58" s="127">
        <v>372</v>
      </c>
      <c r="B58" s="137" t="s">
        <v>36</v>
      </c>
      <c r="C58" s="74" t="s">
        <v>69</v>
      </c>
      <c r="D58" s="138" t="s">
        <v>70</v>
      </c>
      <c r="E58" s="2563">
        <v>372</v>
      </c>
      <c r="F58" s="128">
        <v>372</v>
      </c>
      <c r="G58" s="15"/>
    </row>
    <row r="59" spans="1:7" x14ac:dyDescent="0.2">
      <c r="A59" s="141">
        <f>SUM(A60:A67)</f>
        <v>622309.39</v>
      </c>
      <c r="B59" s="139" t="s">
        <v>26</v>
      </c>
      <c r="C59" s="140" t="s">
        <v>21</v>
      </c>
      <c r="D59" s="237" t="s">
        <v>71</v>
      </c>
      <c r="E59" s="2566">
        <v>677600.88</v>
      </c>
      <c r="F59" s="134">
        <f>SUM(F60:F67)</f>
        <v>677600.88</v>
      </c>
      <c r="G59" s="142"/>
    </row>
    <row r="60" spans="1:7" x14ac:dyDescent="0.2">
      <c r="A60" s="127">
        <v>305000</v>
      </c>
      <c r="B60" s="125" t="s">
        <v>36</v>
      </c>
      <c r="C60" s="126" t="s">
        <v>181</v>
      </c>
      <c r="D60" s="234" t="s">
        <v>72</v>
      </c>
      <c r="E60" s="2563">
        <v>330000</v>
      </c>
      <c r="F60" s="128">
        <v>330000</v>
      </c>
      <c r="G60" s="15"/>
    </row>
    <row r="61" spans="1:7" x14ac:dyDescent="0.2">
      <c r="A61" s="127">
        <v>295000</v>
      </c>
      <c r="B61" s="125" t="s">
        <v>36</v>
      </c>
      <c r="C61" s="126" t="s">
        <v>182</v>
      </c>
      <c r="D61" s="238" t="s">
        <v>73</v>
      </c>
      <c r="E61" s="2563">
        <v>315000</v>
      </c>
      <c r="F61" s="128">
        <v>315000</v>
      </c>
      <c r="G61" s="15"/>
    </row>
    <row r="62" spans="1:7" x14ac:dyDescent="0.2">
      <c r="A62" s="127">
        <v>12500</v>
      </c>
      <c r="B62" s="125" t="s">
        <v>36</v>
      </c>
      <c r="C62" s="126" t="s">
        <v>183</v>
      </c>
      <c r="D62" s="234" t="s">
        <v>74</v>
      </c>
      <c r="E62" s="2563">
        <v>13500</v>
      </c>
      <c r="F62" s="128">
        <v>13500</v>
      </c>
      <c r="G62" s="15"/>
    </row>
    <row r="63" spans="1:7" x14ac:dyDescent="0.2">
      <c r="A63" s="127">
        <v>10</v>
      </c>
      <c r="B63" s="125" t="s">
        <v>36</v>
      </c>
      <c r="C63" s="126" t="s">
        <v>184</v>
      </c>
      <c r="D63" s="234" t="s">
        <v>75</v>
      </c>
      <c r="E63" s="2563">
        <v>10</v>
      </c>
      <c r="F63" s="128">
        <v>10</v>
      </c>
      <c r="G63" s="15"/>
    </row>
    <row r="64" spans="1:7" x14ac:dyDescent="0.2">
      <c r="A64" s="219">
        <v>7224.39</v>
      </c>
      <c r="B64" s="129" t="s">
        <v>36</v>
      </c>
      <c r="C64" s="74" t="s">
        <v>185</v>
      </c>
      <c r="D64" s="235" t="s">
        <v>76</v>
      </c>
      <c r="E64" s="2567">
        <v>7520.84</v>
      </c>
      <c r="F64" s="220">
        <f>714.39+296.45+10+200+800+2000+1500+1000+1000</f>
        <v>7520.84</v>
      </c>
      <c r="G64" s="14"/>
    </row>
    <row r="65" spans="1:8" x14ac:dyDescent="0.2">
      <c r="A65" s="67">
        <v>2575</v>
      </c>
      <c r="B65" s="217" t="s">
        <v>36</v>
      </c>
      <c r="C65" s="74" t="s">
        <v>195</v>
      </c>
      <c r="D65" s="239" t="s">
        <v>146</v>
      </c>
      <c r="E65" s="2477">
        <v>2570.04</v>
      </c>
      <c r="F65" s="246">
        <v>2570.04</v>
      </c>
      <c r="G65" s="14"/>
    </row>
    <row r="66" spans="1:8" x14ac:dyDescent="0.2">
      <c r="A66" s="67">
        <v>0</v>
      </c>
      <c r="B66" s="217" t="s">
        <v>36</v>
      </c>
      <c r="C66" s="221" t="s">
        <v>196</v>
      </c>
      <c r="D66" s="239" t="s">
        <v>148</v>
      </c>
      <c r="E66" s="2477">
        <v>3000</v>
      </c>
      <c r="F66" s="68">
        <v>3000</v>
      </c>
      <c r="G66" s="14"/>
    </row>
    <row r="67" spans="1:8" ht="12" thickBot="1" x14ac:dyDescent="0.25">
      <c r="A67" s="47">
        <v>0</v>
      </c>
      <c r="B67" s="222" t="s">
        <v>36</v>
      </c>
      <c r="C67" s="223" t="s">
        <v>197</v>
      </c>
      <c r="D67" s="240" t="s">
        <v>147</v>
      </c>
      <c r="E67" s="2542">
        <v>6000</v>
      </c>
      <c r="F67" s="48">
        <v>6000</v>
      </c>
      <c r="G67" s="37"/>
    </row>
    <row r="69" spans="1:8" x14ac:dyDescent="0.2">
      <c r="B69" s="2194"/>
    </row>
    <row r="70" spans="1:8" x14ac:dyDescent="0.2">
      <c r="B70" s="2194"/>
    </row>
    <row r="71" spans="1:8" x14ac:dyDescent="0.2">
      <c r="B71" s="2194"/>
    </row>
    <row r="72" spans="1:8" x14ac:dyDescent="0.2">
      <c r="B72" s="2194"/>
    </row>
    <row r="73" spans="1:8" x14ac:dyDescent="0.2">
      <c r="B73" s="2194"/>
    </row>
    <row r="74" spans="1:8" x14ac:dyDescent="0.2">
      <c r="B74" s="2194"/>
    </row>
    <row r="76" spans="1:8" ht="15.75" x14ac:dyDescent="0.2">
      <c r="B76" s="35" t="s">
        <v>77</v>
      </c>
      <c r="C76" s="35"/>
      <c r="D76" s="35"/>
      <c r="E76" s="35"/>
      <c r="F76" s="35"/>
      <c r="G76" s="35"/>
      <c r="H76" s="35"/>
    </row>
    <row r="77" spans="1:8" ht="12" thickBot="1" x14ac:dyDescent="0.25">
      <c r="B77" s="2"/>
      <c r="C77" s="2"/>
      <c r="D77" s="2"/>
      <c r="E77" s="12"/>
      <c r="F77" s="12"/>
      <c r="G77" s="90" t="s">
        <v>19</v>
      </c>
      <c r="H77" s="90"/>
    </row>
    <row r="78" spans="1:8" x14ac:dyDescent="0.2">
      <c r="A78" s="3101" t="s">
        <v>142</v>
      </c>
      <c r="B78" s="3113" t="s">
        <v>20</v>
      </c>
      <c r="C78" s="3115" t="s">
        <v>78</v>
      </c>
      <c r="D78" s="3125" t="s">
        <v>40</v>
      </c>
      <c r="E78" s="3109" t="s">
        <v>143</v>
      </c>
      <c r="F78" s="3111" t="s">
        <v>144</v>
      </c>
      <c r="G78" s="3127" t="s">
        <v>38</v>
      </c>
    </row>
    <row r="79" spans="1:8" ht="12" thickBot="1" x14ac:dyDescent="0.25">
      <c r="A79" s="3102"/>
      <c r="B79" s="3134"/>
      <c r="C79" s="3133"/>
      <c r="D79" s="3126"/>
      <c r="E79" s="3110"/>
      <c r="F79" s="3112"/>
      <c r="G79" s="3128"/>
    </row>
    <row r="80" spans="1:8" ht="12" thickBot="1" x14ac:dyDescent="0.25">
      <c r="A80" s="20">
        <f>A81</f>
        <v>24500</v>
      </c>
      <c r="B80" s="24" t="s">
        <v>25</v>
      </c>
      <c r="C80" s="23" t="s">
        <v>23</v>
      </c>
      <c r="D80" s="18" t="s">
        <v>27</v>
      </c>
      <c r="E80" s="20">
        <f>E81</f>
        <v>24860</v>
      </c>
      <c r="F80" s="20">
        <f>F81</f>
        <v>24860</v>
      </c>
      <c r="G80" s="215" t="s">
        <v>21</v>
      </c>
    </row>
    <row r="81" spans="1:7" x14ac:dyDescent="0.2">
      <c r="A81" s="71">
        <f>SUM(A82:A96)</f>
        <v>24500</v>
      </c>
      <c r="B81" s="69" t="s">
        <v>25</v>
      </c>
      <c r="C81" s="70" t="s">
        <v>21</v>
      </c>
      <c r="D81" s="199" t="s">
        <v>79</v>
      </c>
      <c r="E81" s="2490">
        <f>SUM(E82:E96)</f>
        <v>24860</v>
      </c>
      <c r="F81" s="72">
        <f>SUM(F82:F96)</f>
        <v>24860</v>
      </c>
      <c r="G81" s="80"/>
    </row>
    <row r="82" spans="1:7" x14ac:dyDescent="0.2">
      <c r="A82" s="67">
        <v>12000</v>
      </c>
      <c r="B82" s="65" t="s">
        <v>25</v>
      </c>
      <c r="C82" s="66" t="s">
        <v>80</v>
      </c>
      <c r="D82" s="182" t="s">
        <v>81</v>
      </c>
      <c r="E82" s="2477">
        <v>14960</v>
      </c>
      <c r="F82" s="68">
        <v>14960</v>
      </c>
      <c r="G82" s="80"/>
    </row>
    <row r="83" spans="1:7" ht="24.75" customHeight="1" x14ac:dyDescent="0.2">
      <c r="A83" s="67">
        <v>420</v>
      </c>
      <c r="B83" s="65" t="s">
        <v>25</v>
      </c>
      <c r="C83" s="66" t="s">
        <v>82</v>
      </c>
      <c r="D83" s="182" t="s">
        <v>83</v>
      </c>
      <c r="E83" s="2477">
        <v>420</v>
      </c>
      <c r="F83" s="68">
        <v>0</v>
      </c>
      <c r="G83" s="80" t="s">
        <v>2193</v>
      </c>
    </row>
    <row r="84" spans="1:7" x14ac:dyDescent="0.2">
      <c r="A84" s="67"/>
      <c r="B84" s="65" t="s">
        <v>25</v>
      </c>
      <c r="C84" s="66" t="s">
        <v>84</v>
      </c>
      <c r="D84" s="182" t="s">
        <v>85</v>
      </c>
      <c r="E84" s="2477"/>
      <c r="F84" s="68">
        <v>10</v>
      </c>
      <c r="G84" s="80"/>
    </row>
    <row r="85" spans="1:7" x14ac:dyDescent="0.2">
      <c r="A85" s="67"/>
      <c r="B85" s="65" t="s">
        <v>25</v>
      </c>
      <c r="C85" s="66" t="s">
        <v>86</v>
      </c>
      <c r="D85" s="182" t="s">
        <v>87</v>
      </c>
      <c r="E85" s="2477"/>
      <c r="F85" s="68">
        <v>25</v>
      </c>
      <c r="G85" s="80"/>
    </row>
    <row r="86" spans="1:7" x14ac:dyDescent="0.2">
      <c r="A86" s="67"/>
      <c r="B86" s="65" t="s">
        <v>25</v>
      </c>
      <c r="C86" s="66" t="s">
        <v>88</v>
      </c>
      <c r="D86" s="182" t="s">
        <v>89</v>
      </c>
      <c r="E86" s="2477"/>
      <c r="F86" s="68">
        <v>10</v>
      </c>
      <c r="G86" s="197"/>
    </row>
    <row r="87" spans="1:7" x14ac:dyDescent="0.2">
      <c r="A87" s="67"/>
      <c r="B87" s="65" t="s">
        <v>25</v>
      </c>
      <c r="C87" s="66" t="s">
        <v>90</v>
      </c>
      <c r="D87" s="182" t="s">
        <v>91</v>
      </c>
      <c r="E87" s="2477"/>
      <c r="F87" s="68">
        <f>80+5</f>
        <v>85</v>
      </c>
      <c r="G87" s="80"/>
    </row>
    <row r="88" spans="1:7" x14ac:dyDescent="0.2">
      <c r="A88" s="67"/>
      <c r="B88" s="65" t="s">
        <v>25</v>
      </c>
      <c r="C88" s="66" t="s">
        <v>92</v>
      </c>
      <c r="D88" s="182" t="s">
        <v>93</v>
      </c>
      <c r="E88" s="2477"/>
      <c r="F88" s="68">
        <f>84+5</f>
        <v>89</v>
      </c>
      <c r="G88" s="80"/>
    </row>
    <row r="89" spans="1:7" x14ac:dyDescent="0.2">
      <c r="A89" s="67"/>
      <c r="B89" s="65" t="s">
        <v>25</v>
      </c>
      <c r="C89" s="66" t="s">
        <v>94</v>
      </c>
      <c r="D89" s="182" t="s">
        <v>95</v>
      </c>
      <c r="E89" s="2477"/>
      <c r="F89" s="68">
        <v>30</v>
      </c>
      <c r="G89" s="80"/>
    </row>
    <row r="90" spans="1:7" x14ac:dyDescent="0.2">
      <c r="A90" s="67"/>
      <c r="B90" s="65" t="s">
        <v>25</v>
      </c>
      <c r="C90" s="66" t="s">
        <v>96</v>
      </c>
      <c r="D90" s="182" t="s">
        <v>97</v>
      </c>
      <c r="E90" s="2477"/>
      <c r="F90" s="68">
        <v>51</v>
      </c>
      <c r="G90" s="80"/>
    </row>
    <row r="91" spans="1:7" x14ac:dyDescent="0.2">
      <c r="A91" s="67"/>
      <c r="B91" s="65" t="s">
        <v>25</v>
      </c>
      <c r="C91" s="66" t="s">
        <v>98</v>
      </c>
      <c r="D91" s="182" t="s">
        <v>99</v>
      </c>
      <c r="E91" s="2477"/>
      <c r="F91" s="68">
        <v>120</v>
      </c>
      <c r="G91" s="80"/>
    </row>
    <row r="92" spans="1:7" x14ac:dyDescent="0.2">
      <c r="A92" s="67">
        <v>80</v>
      </c>
      <c r="B92" s="65" t="s">
        <v>25</v>
      </c>
      <c r="C92" s="66" t="s">
        <v>121</v>
      </c>
      <c r="D92" s="182" t="s">
        <v>120</v>
      </c>
      <c r="E92" s="2477">
        <v>80</v>
      </c>
      <c r="F92" s="68">
        <v>80</v>
      </c>
      <c r="G92" s="80"/>
    </row>
    <row r="93" spans="1:7" ht="22.5" x14ac:dyDescent="0.2">
      <c r="A93" s="67">
        <v>12000</v>
      </c>
      <c r="B93" s="65" t="s">
        <v>25</v>
      </c>
      <c r="C93" s="66" t="s">
        <v>150</v>
      </c>
      <c r="D93" s="85" t="s">
        <v>122</v>
      </c>
      <c r="E93" s="2477">
        <v>5000</v>
      </c>
      <c r="F93" s="68">
        <v>5000</v>
      </c>
      <c r="G93" s="80"/>
    </row>
    <row r="94" spans="1:7" x14ac:dyDescent="0.2">
      <c r="A94" s="67">
        <v>0</v>
      </c>
      <c r="B94" s="65" t="s">
        <v>25</v>
      </c>
      <c r="C94" s="66" t="s">
        <v>192</v>
      </c>
      <c r="D94" s="152" t="s">
        <v>152</v>
      </c>
      <c r="E94" s="2477">
        <v>2000</v>
      </c>
      <c r="F94" s="68">
        <v>2000</v>
      </c>
      <c r="G94" s="32"/>
    </row>
    <row r="95" spans="1:7" x14ac:dyDescent="0.2">
      <c r="A95" s="67">
        <v>0</v>
      </c>
      <c r="B95" s="65" t="s">
        <v>25</v>
      </c>
      <c r="C95" s="66" t="s">
        <v>194</v>
      </c>
      <c r="D95" s="152" t="s">
        <v>151</v>
      </c>
      <c r="E95" s="2477">
        <v>2000</v>
      </c>
      <c r="F95" s="68">
        <v>2000</v>
      </c>
      <c r="G95" s="32"/>
    </row>
    <row r="96" spans="1:7" ht="12" thickBot="1" x14ac:dyDescent="0.25">
      <c r="A96" s="47">
        <v>0</v>
      </c>
      <c r="B96" s="75" t="s">
        <v>25</v>
      </c>
      <c r="C96" s="76" t="s">
        <v>193</v>
      </c>
      <c r="D96" s="245" t="s">
        <v>191</v>
      </c>
      <c r="E96" s="2542">
        <v>400</v>
      </c>
      <c r="F96" s="175">
        <v>400</v>
      </c>
      <c r="G96" s="91"/>
    </row>
    <row r="97" spans="1:15" s="89" customFormat="1" x14ac:dyDescent="0.2">
      <c r="A97" s="49"/>
      <c r="B97" s="196"/>
      <c r="C97" s="176"/>
      <c r="D97" s="156"/>
      <c r="E97" s="49"/>
      <c r="F97" s="49"/>
      <c r="G97" s="81"/>
      <c r="H97" s="81"/>
      <c r="O97" s="38"/>
    </row>
    <row r="98" spans="1:15" x14ac:dyDescent="0.2">
      <c r="B98" s="77"/>
      <c r="C98" s="78"/>
      <c r="D98" s="79"/>
      <c r="E98" s="49"/>
      <c r="F98" s="49"/>
      <c r="G98" s="49"/>
      <c r="H98" s="49"/>
      <c r="O98" s="89"/>
    </row>
    <row r="99" spans="1:15" ht="15.75" x14ac:dyDescent="0.2">
      <c r="B99" s="35" t="s">
        <v>100</v>
      </c>
      <c r="C99" s="35"/>
      <c r="D99" s="35"/>
      <c r="E99" s="35"/>
      <c r="F99" s="35"/>
      <c r="G99" s="35"/>
      <c r="H99" s="35"/>
    </row>
    <row r="100" spans="1:15" ht="12" thickBot="1" x14ac:dyDescent="0.25">
      <c r="B100" s="2"/>
      <c r="C100" s="2"/>
      <c r="D100" s="2"/>
      <c r="E100" s="5"/>
      <c r="F100" s="5"/>
      <c r="G100" s="5" t="s">
        <v>19</v>
      </c>
    </row>
    <row r="101" spans="1:15" x14ac:dyDescent="0.2">
      <c r="A101" s="3101" t="s">
        <v>142</v>
      </c>
      <c r="B101" s="3103" t="s">
        <v>24</v>
      </c>
      <c r="C101" s="3105" t="s">
        <v>101</v>
      </c>
      <c r="D101" s="3117" t="s">
        <v>35</v>
      </c>
      <c r="E101" s="3109" t="s">
        <v>143</v>
      </c>
      <c r="F101" s="3111" t="s">
        <v>144</v>
      </c>
      <c r="G101" s="3127" t="s">
        <v>38</v>
      </c>
    </row>
    <row r="102" spans="1:15" ht="12" thickBot="1" x14ac:dyDescent="0.25">
      <c r="A102" s="3102"/>
      <c r="B102" s="3104"/>
      <c r="C102" s="3106"/>
      <c r="D102" s="3121"/>
      <c r="E102" s="3110"/>
      <c r="F102" s="3112"/>
      <c r="G102" s="3128"/>
    </row>
    <row r="103" spans="1:15" ht="12" thickBot="1" x14ac:dyDescent="0.25">
      <c r="A103" s="20">
        <f>A104</f>
        <v>103000</v>
      </c>
      <c r="B103" s="25" t="s">
        <v>25</v>
      </c>
      <c r="C103" s="19" t="s">
        <v>23</v>
      </c>
      <c r="D103" s="18" t="s">
        <v>27</v>
      </c>
      <c r="E103" s="20">
        <f>E104</f>
        <v>110000</v>
      </c>
      <c r="F103" s="17">
        <v>110000</v>
      </c>
      <c r="G103" s="215" t="s">
        <v>21</v>
      </c>
    </row>
    <row r="104" spans="1:15" x14ac:dyDescent="0.2">
      <c r="A104" s="51">
        <f>SUM(A105:A111)</f>
        <v>103000</v>
      </c>
      <c r="B104" s="143" t="s">
        <v>21</v>
      </c>
      <c r="C104" s="144" t="s">
        <v>21</v>
      </c>
      <c r="D104" s="145" t="s">
        <v>17</v>
      </c>
      <c r="E104" s="2553">
        <f>SUM(E105:E111)</f>
        <v>110000</v>
      </c>
      <c r="F104" s="171">
        <f>SUM(F105:F111)</f>
        <v>110000</v>
      </c>
      <c r="G104" s="172"/>
    </row>
    <row r="105" spans="1:15" x14ac:dyDescent="0.2">
      <c r="A105" s="52">
        <v>3000</v>
      </c>
      <c r="B105" s="146" t="s">
        <v>25</v>
      </c>
      <c r="C105" s="147" t="s">
        <v>102</v>
      </c>
      <c r="D105" s="148" t="s">
        <v>103</v>
      </c>
      <c r="E105" s="2541">
        <v>10000</v>
      </c>
      <c r="F105" s="173">
        <v>10000</v>
      </c>
      <c r="G105" s="174"/>
    </row>
    <row r="106" spans="1:15" ht="22.5" x14ac:dyDescent="0.2">
      <c r="A106" s="67"/>
      <c r="B106" s="231" t="s">
        <v>25</v>
      </c>
      <c r="C106" s="147" t="s">
        <v>174</v>
      </c>
      <c r="D106" s="232" t="s">
        <v>171</v>
      </c>
      <c r="E106" s="2477"/>
      <c r="F106" s="68">
        <v>12161</v>
      </c>
      <c r="G106" s="80" t="s">
        <v>199</v>
      </c>
    </row>
    <row r="107" spans="1:15" ht="22.5" x14ac:dyDescent="0.2">
      <c r="A107" s="67"/>
      <c r="B107" s="231" t="s">
        <v>25</v>
      </c>
      <c r="C107" s="147" t="s">
        <v>177</v>
      </c>
      <c r="D107" s="232" t="s">
        <v>175</v>
      </c>
      <c r="E107" s="2477"/>
      <c r="F107" s="68">
        <v>9290</v>
      </c>
      <c r="G107" s="80" t="s">
        <v>199</v>
      </c>
    </row>
    <row r="108" spans="1:15" ht="22.5" x14ac:dyDescent="0.2">
      <c r="A108" s="67"/>
      <c r="B108" s="231" t="s">
        <v>25</v>
      </c>
      <c r="C108" s="147" t="s">
        <v>178</v>
      </c>
      <c r="D108" s="232" t="s">
        <v>172</v>
      </c>
      <c r="E108" s="2477"/>
      <c r="F108" s="68">
        <v>25572</v>
      </c>
      <c r="G108" s="80" t="s">
        <v>199</v>
      </c>
    </row>
    <row r="109" spans="1:15" ht="22.5" x14ac:dyDescent="0.2">
      <c r="A109" s="67"/>
      <c r="B109" s="231" t="s">
        <v>25</v>
      </c>
      <c r="C109" s="147" t="s">
        <v>179</v>
      </c>
      <c r="D109" s="232" t="s">
        <v>176</v>
      </c>
      <c r="E109" s="2477"/>
      <c r="F109" s="68">
        <v>14193</v>
      </c>
      <c r="G109" s="80" t="s">
        <v>199</v>
      </c>
    </row>
    <row r="110" spans="1:15" ht="22.5" x14ac:dyDescent="0.2">
      <c r="A110" s="67"/>
      <c r="B110" s="231" t="s">
        <v>25</v>
      </c>
      <c r="C110" s="147" t="s">
        <v>180</v>
      </c>
      <c r="D110" s="232" t="s">
        <v>173</v>
      </c>
      <c r="E110" s="2477"/>
      <c r="F110" s="68">
        <v>11391</v>
      </c>
      <c r="G110" s="80" t="s">
        <v>199</v>
      </c>
    </row>
    <row r="111" spans="1:15" ht="34.5" thickBot="1" x14ac:dyDescent="0.25">
      <c r="A111" s="47">
        <v>100000</v>
      </c>
      <c r="B111" s="224" t="s">
        <v>25</v>
      </c>
      <c r="C111" s="76" t="s">
        <v>123</v>
      </c>
      <c r="D111" s="225" t="s">
        <v>104</v>
      </c>
      <c r="E111" s="2542">
        <v>100000</v>
      </c>
      <c r="F111" s="175">
        <v>27393</v>
      </c>
      <c r="G111" s="198" t="s">
        <v>2194</v>
      </c>
    </row>
    <row r="114" spans="1:7" ht="15.75" x14ac:dyDescent="0.2">
      <c r="B114" s="35" t="s">
        <v>105</v>
      </c>
      <c r="C114" s="35"/>
      <c r="D114" s="35"/>
      <c r="E114" s="35"/>
      <c r="F114" s="35"/>
      <c r="G114" s="35"/>
    </row>
    <row r="115" spans="1:7" ht="12" thickBot="1" x14ac:dyDescent="0.25">
      <c r="B115" s="2"/>
      <c r="C115" s="4"/>
      <c r="D115" s="2"/>
      <c r="E115" s="12"/>
      <c r="F115" s="12"/>
      <c r="G115" s="90" t="s">
        <v>19</v>
      </c>
    </row>
    <row r="116" spans="1:7" x14ac:dyDescent="0.2">
      <c r="A116" s="3101" t="s">
        <v>142</v>
      </c>
      <c r="B116" s="3103" t="s">
        <v>24</v>
      </c>
      <c r="C116" s="3137" t="s">
        <v>106</v>
      </c>
      <c r="D116" s="3117" t="s">
        <v>18</v>
      </c>
      <c r="E116" s="3109" t="s">
        <v>143</v>
      </c>
      <c r="F116" s="3111" t="s">
        <v>144</v>
      </c>
      <c r="G116" s="3127" t="s">
        <v>38</v>
      </c>
    </row>
    <row r="117" spans="1:7" ht="12" thickBot="1" x14ac:dyDescent="0.25">
      <c r="A117" s="3102"/>
      <c r="B117" s="3104"/>
      <c r="C117" s="3138"/>
      <c r="D117" s="3121"/>
      <c r="E117" s="3110"/>
      <c r="F117" s="3112"/>
      <c r="G117" s="3128"/>
    </row>
    <row r="118" spans="1:7" ht="12" thickBot="1" x14ac:dyDescent="0.25">
      <c r="A118" s="20">
        <f>SUM(A119:A134)</f>
        <v>90097.5</v>
      </c>
      <c r="B118" s="25" t="s">
        <v>25</v>
      </c>
      <c r="C118" s="23" t="s">
        <v>23</v>
      </c>
      <c r="D118" s="19" t="s">
        <v>27</v>
      </c>
      <c r="E118" s="20">
        <f>SUM(E119:E134)</f>
        <v>63390</v>
      </c>
      <c r="F118" s="20">
        <f>SUM(F119:F134)</f>
        <v>63390</v>
      </c>
      <c r="G118" s="215" t="s">
        <v>21</v>
      </c>
    </row>
    <row r="119" spans="1:7" ht="33.75" x14ac:dyDescent="0.2">
      <c r="A119" s="151">
        <v>477.5</v>
      </c>
      <c r="B119" s="201" t="s">
        <v>25</v>
      </c>
      <c r="C119" s="66" t="s">
        <v>153</v>
      </c>
      <c r="D119" s="150" t="s">
        <v>116</v>
      </c>
      <c r="E119" s="2559">
        <v>0</v>
      </c>
      <c r="F119" s="259">
        <v>0</v>
      </c>
      <c r="G119" s="157"/>
    </row>
    <row r="120" spans="1:7" ht="22.5" x14ac:dyDescent="0.2">
      <c r="A120" s="153">
        <v>7000</v>
      </c>
      <c r="B120" s="202" t="s">
        <v>25</v>
      </c>
      <c r="C120" s="86" t="s">
        <v>154</v>
      </c>
      <c r="D120" s="203" t="s">
        <v>124</v>
      </c>
      <c r="E120" s="2560">
        <v>0</v>
      </c>
      <c r="F120" s="68">
        <v>420</v>
      </c>
      <c r="G120" s="157" t="s">
        <v>200</v>
      </c>
    </row>
    <row r="121" spans="1:7" x14ac:dyDescent="0.2">
      <c r="A121" s="151">
        <v>5000</v>
      </c>
      <c r="B121" s="201" t="s">
        <v>25</v>
      </c>
      <c r="C121" s="66" t="s">
        <v>155</v>
      </c>
      <c r="D121" s="85" t="s">
        <v>125</v>
      </c>
      <c r="E121" s="2559">
        <v>6000</v>
      </c>
      <c r="F121" s="68">
        <v>6000</v>
      </c>
      <c r="G121" s="157"/>
    </row>
    <row r="122" spans="1:7" x14ac:dyDescent="0.2">
      <c r="A122" s="151">
        <v>7000</v>
      </c>
      <c r="B122" s="201" t="s">
        <v>25</v>
      </c>
      <c r="C122" s="66" t="s">
        <v>156</v>
      </c>
      <c r="D122" s="85" t="s">
        <v>126</v>
      </c>
      <c r="E122" s="2559">
        <v>10000</v>
      </c>
      <c r="F122" s="68">
        <v>2450</v>
      </c>
      <c r="G122" s="157" t="s">
        <v>201</v>
      </c>
    </row>
    <row r="123" spans="1:7" ht="22.5" x14ac:dyDescent="0.2">
      <c r="A123" s="151">
        <v>5000</v>
      </c>
      <c r="B123" s="201" t="s">
        <v>25</v>
      </c>
      <c r="C123" s="66" t="s">
        <v>157</v>
      </c>
      <c r="D123" s="85" t="s">
        <v>127</v>
      </c>
      <c r="E123" s="2559">
        <v>6000</v>
      </c>
      <c r="F123" s="68">
        <v>2000</v>
      </c>
      <c r="G123" s="157" t="s">
        <v>201</v>
      </c>
    </row>
    <row r="124" spans="1:7" x14ac:dyDescent="0.2">
      <c r="A124" s="151">
        <v>10000</v>
      </c>
      <c r="B124" s="201" t="s">
        <v>25</v>
      </c>
      <c r="C124" s="66" t="s">
        <v>158</v>
      </c>
      <c r="D124" s="85" t="s">
        <v>128</v>
      </c>
      <c r="E124" s="2559">
        <v>4530</v>
      </c>
      <c r="F124" s="68">
        <v>4530</v>
      </c>
      <c r="G124" s="157"/>
    </row>
    <row r="125" spans="1:7" x14ac:dyDescent="0.2">
      <c r="A125" s="151">
        <v>8300</v>
      </c>
      <c r="B125" s="201" t="s">
        <v>25</v>
      </c>
      <c r="C125" s="66" t="s">
        <v>159</v>
      </c>
      <c r="D125" s="85" t="s">
        <v>129</v>
      </c>
      <c r="E125" s="2559">
        <v>0</v>
      </c>
      <c r="F125" s="68">
        <v>400</v>
      </c>
      <c r="G125" s="157" t="s">
        <v>202</v>
      </c>
    </row>
    <row r="126" spans="1:7" x14ac:dyDescent="0.2">
      <c r="A126" s="151">
        <v>3500</v>
      </c>
      <c r="B126" s="201" t="s">
        <v>25</v>
      </c>
      <c r="C126" s="66" t="s">
        <v>160</v>
      </c>
      <c r="D126" s="85" t="s">
        <v>130</v>
      </c>
      <c r="E126" s="2559">
        <v>0</v>
      </c>
      <c r="F126" s="68">
        <v>100</v>
      </c>
      <c r="G126" s="157" t="s">
        <v>203</v>
      </c>
    </row>
    <row r="127" spans="1:7" x14ac:dyDescent="0.2">
      <c r="A127" s="151">
        <v>4000</v>
      </c>
      <c r="B127" s="201" t="s">
        <v>25</v>
      </c>
      <c r="C127" s="66" t="s">
        <v>161</v>
      </c>
      <c r="D127" s="85" t="s">
        <v>131</v>
      </c>
      <c r="E127" s="2559">
        <v>7550</v>
      </c>
      <c r="F127" s="68">
        <v>7550</v>
      </c>
      <c r="G127" s="157"/>
    </row>
    <row r="128" spans="1:7" x14ac:dyDescent="0.2">
      <c r="A128" s="151">
        <v>11000</v>
      </c>
      <c r="B128" s="201" t="s">
        <v>25</v>
      </c>
      <c r="C128" s="66" t="s">
        <v>162</v>
      </c>
      <c r="D128" s="85" t="s">
        <v>132</v>
      </c>
      <c r="E128" s="2559">
        <v>0</v>
      </c>
      <c r="F128" s="68">
        <v>3000</v>
      </c>
      <c r="G128" s="157" t="s">
        <v>204</v>
      </c>
    </row>
    <row r="129" spans="1:15" ht="22.5" x14ac:dyDescent="0.2">
      <c r="A129" s="151">
        <v>10300</v>
      </c>
      <c r="B129" s="206" t="s">
        <v>25</v>
      </c>
      <c r="C129" s="73" t="s">
        <v>163</v>
      </c>
      <c r="D129" s="85" t="s">
        <v>133</v>
      </c>
      <c r="E129" s="2559">
        <v>7400</v>
      </c>
      <c r="F129" s="68">
        <v>7400</v>
      </c>
      <c r="G129" s="157"/>
    </row>
    <row r="130" spans="1:15" x14ac:dyDescent="0.2">
      <c r="A130" s="151">
        <v>3000</v>
      </c>
      <c r="B130" s="92" t="s">
        <v>25</v>
      </c>
      <c r="C130" s="73" t="s">
        <v>164</v>
      </c>
      <c r="D130" s="85" t="s">
        <v>134</v>
      </c>
      <c r="E130" s="2559">
        <v>0</v>
      </c>
      <c r="F130" s="68">
        <v>3000</v>
      </c>
      <c r="G130" s="157" t="s">
        <v>202</v>
      </c>
    </row>
    <row r="131" spans="1:15" s="89" customFormat="1" x14ac:dyDescent="0.2">
      <c r="A131" s="151">
        <v>10000</v>
      </c>
      <c r="B131" s="201" t="s">
        <v>25</v>
      </c>
      <c r="C131" s="66" t="s">
        <v>165</v>
      </c>
      <c r="D131" s="85" t="s">
        <v>135</v>
      </c>
      <c r="E131" s="2559">
        <v>20960</v>
      </c>
      <c r="F131" s="68">
        <v>20960</v>
      </c>
      <c r="G131" s="157"/>
      <c r="H131" s="38"/>
      <c r="I131" s="38"/>
      <c r="O131" s="38"/>
    </row>
    <row r="132" spans="1:15" s="89" customFormat="1" ht="22.5" x14ac:dyDescent="0.2">
      <c r="A132" s="151">
        <v>2000</v>
      </c>
      <c r="B132" s="201" t="s">
        <v>25</v>
      </c>
      <c r="C132" s="66" t="s">
        <v>166</v>
      </c>
      <c r="D132" s="85" t="s">
        <v>136</v>
      </c>
      <c r="E132" s="2559">
        <v>0</v>
      </c>
      <c r="F132" s="68">
        <v>1900</v>
      </c>
      <c r="G132" s="157" t="s">
        <v>205</v>
      </c>
      <c r="H132" s="38"/>
      <c r="I132" s="38"/>
    </row>
    <row r="133" spans="1:15" s="89" customFormat="1" ht="22.5" x14ac:dyDescent="0.2">
      <c r="A133" s="151">
        <v>420</v>
      </c>
      <c r="B133" s="201" t="s">
        <v>25</v>
      </c>
      <c r="C133" s="66" t="s">
        <v>167</v>
      </c>
      <c r="D133" s="85" t="s">
        <v>137</v>
      </c>
      <c r="E133" s="2559">
        <v>0</v>
      </c>
      <c r="F133" s="68">
        <v>2730</v>
      </c>
      <c r="G133" s="157" t="s">
        <v>202</v>
      </c>
      <c r="H133" s="38"/>
      <c r="I133" s="38"/>
    </row>
    <row r="134" spans="1:15" s="89" customFormat="1" ht="12" thickBot="1" x14ac:dyDescent="0.25">
      <c r="A134" s="179">
        <v>3100</v>
      </c>
      <c r="B134" s="204" t="s">
        <v>25</v>
      </c>
      <c r="C134" s="76" t="s">
        <v>168</v>
      </c>
      <c r="D134" s="205" t="s">
        <v>138</v>
      </c>
      <c r="E134" s="2561">
        <v>950</v>
      </c>
      <c r="F134" s="48">
        <v>950</v>
      </c>
      <c r="G134" s="198"/>
      <c r="H134" s="38"/>
      <c r="I134" s="38"/>
    </row>
    <row r="135" spans="1:15" s="89" customFormat="1" x14ac:dyDescent="0.2">
      <c r="A135" s="170"/>
      <c r="B135" s="176"/>
      <c r="C135" s="176"/>
      <c r="D135" s="154"/>
      <c r="E135" s="170"/>
      <c r="F135" s="170"/>
      <c r="G135" s="170"/>
      <c r="H135" s="88"/>
      <c r="I135" s="38"/>
    </row>
    <row r="136" spans="1:15" s="89" customFormat="1" x14ac:dyDescent="0.2">
      <c r="A136" s="170"/>
      <c r="B136" s="176"/>
      <c r="C136" s="176"/>
      <c r="D136" s="154"/>
      <c r="E136" s="170"/>
      <c r="F136" s="170"/>
      <c r="G136" s="170"/>
      <c r="H136" s="88"/>
      <c r="I136" s="38"/>
    </row>
    <row r="137" spans="1:15" x14ac:dyDescent="0.2">
      <c r="A137" s="170"/>
      <c r="B137" s="176"/>
      <c r="C137" s="176"/>
      <c r="D137" s="154"/>
      <c r="E137" s="170"/>
      <c r="F137" s="170"/>
      <c r="G137" s="170"/>
      <c r="H137" s="88"/>
      <c r="O137" s="89"/>
    </row>
    <row r="138" spans="1:15" ht="15.75" x14ac:dyDescent="0.2">
      <c r="B138" s="3176" t="s">
        <v>107</v>
      </c>
      <c r="C138" s="3176"/>
      <c r="D138" s="3176"/>
      <c r="E138" s="3176"/>
      <c r="F138" s="3176"/>
      <c r="G138" s="3176"/>
      <c r="H138" s="3176"/>
    </row>
    <row r="139" spans="1:15" ht="12" customHeight="1" thickBot="1" x14ac:dyDescent="0.25">
      <c r="B139" s="44"/>
      <c r="C139" s="44"/>
      <c r="D139" s="44"/>
      <c r="E139" s="53"/>
      <c r="F139" s="53"/>
      <c r="G139" s="53" t="s">
        <v>19</v>
      </c>
    </row>
    <row r="140" spans="1:15" x14ac:dyDescent="0.2">
      <c r="A140" s="3101" t="s">
        <v>142</v>
      </c>
      <c r="B140" s="3113" t="s">
        <v>20</v>
      </c>
      <c r="C140" s="3115" t="s">
        <v>108</v>
      </c>
      <c r="D140" s="3125" t="s">
        <v>39</v>
      </c>
      <c r="E140" s="3109" t="s">
        <v>143</v>
      </c>
      <c r="F140" s="3111" t="s">
        <v>144</v>
      </c>
      <c r="G140" s="3127" t="s">
        <v>38</v>
      </c>
    </row>
    <row r="141" spans="1:15" ht="12" thickBot="1" x14ac:dyDescent="0.25">
      <c r="A141" s="3102"/>
      <c r="B141" s="3134"/>
      <c r="C141" s="3133"/>
      <c r="D141" s="3126"/>
      <c r="E141" s="3110"/>
      <c r="F141" s="3112"/>
      <c r="G141" s="3128"/>
    </row>
    <row r="142" spans="1:15" ht="12" thickBot="1" x14ac:dyDescent="0.25">
      <c r="A142" s="211">
        <f>A143</f>
        <v>7000</v>
      </c>
      <c r="B142" s="212" t="s">
        <v>22</v>
      </c>
      <c r="C142" s="213" t="s">
        <v>23</v>
      </c>
      <c r="D142" s="214" t="s">
        <v>42</v>
      </c>
      <c r="E142" s="211">
        <f>E143</f>
        <v>7000</v>
      </c>
      <c r="F142" s="211">
        <f>F143</f>
        <v>7000</v>
      </c>
      <c r="G142" s="215" t="s">
        <v>21</v>
      </c>
    </row>
    <row r="143" spans="1:15" x14ac:dyDescent="0.2">
      <c r="A143" s="180">
        <f>SUM(A144:A145)</f>
        <v>7000</v>
      </c>
      <c r="B143" s="36" t="s">
        <v>25</v>
      </c>
      <c r="C143" s="34" t="s">
        <v>21</v>
      </c>
      <c r="D143" s="181" t="s">
        <v>109</v>
      </c>
      <c r="E143" s="2556">
        <f>SUM(E144:E145)</f>
        <v>7000</v>
      </c>
      <c r="F143" s="83">
        <f>SUM(F144:F145)</f>
        <v>7000</v>
      </c>
      <c r="G143" s="31"/>
    </row>
    <row r="144" spans="1:15" x14ac:dyDescent="0.2">
      <c r="A144" s="155">
        <v>5000</v>
      </c>
      <c r="B144" s="16" t="s">
        <v>25</v>
      </c>
      <c r="C144" s="149">
        <v>60100000000</v>
      </c>
      <c r="D144" s="182" t="s">
        <v>113</v>
      </c>
      <c r="E144" s="2558">
        <v>5000</v>
      </c>
      <c r="F144" s="30">
        <v>5000</v>
      </c>
      <c r="G144" s="32"/>
    </row>
    <row r="145" spans="1:7" ht="12" thickBot="1" x14ac:dyDescent="0.25">
      <c r="A145" s="209">
        <v>2000</v>
      </c>
      <c r="B145" s="87" t="s">
        <v>25</v>
      </c>
      <c r="C145" s="226">
        <v>60300000000</v>
      </c>
      <c r="D145" s="216" t="s">
        <v>114</v>
      </c>
      <c r="E145" s="2557">
        <v>2000</v>
      </c>
      <c r="F145" s="29">
        <v>2000</v>
      </c>
      <c r="G145" s="91"/>
    </row>
    <row r="146" spans="1:7" x14ac:dyDescent="0.2">
      <c r="B146" s="38"/>
    </row>
  </sheetData>
  <sortState ref="C68:E69">
    <sortCondition ref="C68"/>
  </sortState>
  <mergeCells count="58">
    <mergeCell ref="A1:H1"/>
    <mergeCell ref="A3:H3"/>
    <mergeCell ref="C5:E5"/>
    <mergeCell ref="B7:B8"/>
    <mergeCell ref="C7:C8"/>
    <mergeCell ref="D7:D8"/>
    <mergeCell ref="E7:E8"/>
    <mergeCell ref="H36:H37"/>
    <mergeCell ref="A46:A47"/>
    <mergeCell ref="B46:B47"/>
    <mergeCell ref="C46:C47"/>
    <mergeCell ref="D46:D47"/>
    <mergeCell ref="E46:E47"/>
    <mergeCell ref="F46:F47"/>
    <mergeCell ref="A36:A37"/>
    <mergeCell ref="B36:B37"/>
    <mergeCell ref="C36:C37"/>
    <mergeCell ref="D36:D37"/>
    <mergeCell ref="E36:E37"/>
    <mergeCell ref="B138:H138"/>
    <mergeCell ref="A140:A141"/>
    <mergeCell ref="B140:B141"/>
    <mergeCell ref="C140:C141"/>
    <mergeCell ref="D140:D141"/>
    <mergeCell ref="E140:E141"/>
    <mergeCell ref="F140:F141"/>
    <mergeCell ref="G140:G141"/>
    <mergeCell ref="A101:A102"/>
    <mergeCell ref="B101:B102"/>
    <mergeCell ref="C101:C102"/>
    <mergeCell ref="F116:F117"/>
    <mergeCell ref="G78:G79"/>
    <mergeCell ref="G101:G102"/>
    <mergeCell ref="G116:G117"/>
    <mergeCell ref="F101:F102"/>
    <mergeCell ref="D101:D102"/>
    <mergeCell ref="E101:E102"/>
    <mergeCell ref="A78:A79"/>
    <mergeCell ref="A116:A117"/>
    <mergeCell ref="B116:B117"/>
    <mergeCell ref="C116:C117"/>
    <mergeCell ref="D116:D117"/>
    <mergeCell ref="E116:E117"/>
    <mergeCell ref="G21:G22"/>
    <mergeCell ref="G36:G37"/>
    <mergeCell ref="G46:G47"/>
    <mergeCell ref="F78:F79"/>
    <mergeCell ref="A21:A22"/>
    <mergeCell ref="F21:F22"/>
    <mergeCell ref="B21:B22"/>
    <mergeCell ref="C21:C22"/>
    <mergeCell ref="D21:D22"/>
    <mergeCell ref="E21:E22"/>
    <mergeCell ref="B78:B79"/>
    <mergeCell ref="C78:C79"/>
    <mergeCell ref="D78:D79"/>
    <mergeCell ref="E78:E79"/>
    <mergeCell ref="F36:F37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2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9.7109375" style="54" customWidth="1"/>
    <col min="2" max="2" width="3.7109375" style="54" customWidth="1"/>
    <col min="3" max="5" width="5.42578125" style="54" customWidth="1"/>
    <col min="6" max="6" width="20.7109375" style="54" customWidth="1"/>
    <col min="7" max="7" width="28.140625" style="54" customWidth="1"/>
    <col min="8" max="8" width="16.85546875" style="54" customWidth="1"/>
    <col min="9" max="16384" width="9.140625" style="54"/>
  </cols>
  <sheetData>
    <row r="1" spans="1:8" x14ac:dyDescent="0.2">
      <c r="H1" s="161"/>
    </row>
    <row r="2" spans="1:8" s="9" customFormat="1" ht="18" customHeight="1" x14ac:dyDescent="0.2">
      <c r="A2" s="3064" t="s">
        <v>665</v>
      </c>
      <c r="B2" s="3064"/>
      <c r="C2" s="3064"/>
      <c r="D2" s="3064"/>
      <c r="E2" s="3064"/>
      <c r="F2" s="3064"/>
      <c r="G2" s="3064"/>
      <c r="H2" s="3064"/>
    </row>
    <row r="4" spans="1:8" ht="15.75" x14ac:dyDescent="0.25">
      <c r="A4" s="3150" t="s">
        <v>139</v>
      </c>
      <c r="B4" s="3150"/>
      <c r="C4" s="3150"/>
      <c r="D4" s="3150"/>
      <c r="E4" s="3150"/>
      <c r="F4" s="3150"/>
      <c r="G4" s="3150"/>
      <c r="H4" s="3150"/>
    </row>
    <row r="5" spans="1:8" ht="15.75" x14ac:dyDescent="0.25">
      <c r="A5" s="162"/>
      <c r="B5" s="162"/>
      <c r="C5" s="162"/>
      <c r="D5" s="162"/>
      <c r="E5" s="162"/>
      <c r="F5" s="162"/>
      <c r="G5" s="162"/>
      <c r="H5" s="162"/>
    </row>
    <row r="6" spans="1:8" ht="15.75" x14ac:dyDescent="0.25">
      <c r="A6" s="3079" t="s">
        <v>115</v>
      </c>
      <c r="B6" s="3079"/>
      <c r="C6" s="3079"/>
      <c r="D6" s="3079"/>
      <c r="E6" s="3079"/>
      <c r="F6" s="3079"/>
      <c r="G6" s="3079"/>
      <c r="H6" s="3079"/>
    </row>
    <row r="7" spans="1:8" s="59" customFormat="1" ht="15.75" x14ac:dyDescent="0.25">
      <c r="A7" s="27"/>
      <c r="B7" s="27"/>
      <c r="C7" s="27"/>
      <c r="D7" s="27"/>
      <c r="E7" s="27"/>
      <c r="F7" s="27"/>
      <c r="G7" s="27"/>
      <c r="H7" s="27"/>
    </row>
    <row r="8" spans="1:8" s="59" customFormat="1" ht="15.75" x14ac:dyDescent="0.25">
      <c r="A8" s="27"/>
      <c r="B8" s="27"/>
      <c r="C8" s="27"/>
      <c r="D8" s="27"/>
      <c r="E8" s="27"/>
      <c r="F8" s="27"/>
      <c r="G8" s="27"/>
      <c r="H8" s="27"/>
    </row>
    <row r="9" spans="1:8" ht="12.75" customHeight="1" thickBot="1" x14ac:dyDescent="0.25">
      <c r="B9" s="55"/>
      <c r="C9" s="56"/>
      <c r="D9" s="56"/>
      <c r="E9" s="56"/>
      <c r="F9" s="56"/>
      <c r="G9" s="56"/>
      <c r="H9" s="57" t="s">
        <v>37</v>
      </c>
    </row>
    <row r="10" spans="1:8" ht="13.5" thickBot="1" x14ac:dyDescent="0.25">
      <c r="A10" s="167" t="s">
        <v>142</v>
      </c>
      <c r="B10" s="3151" t="s">
        <v>16</v>
      </c>
      <c r="C10" s="3152"/>
      <c r="D10" s="3152"/>
      <c r="E10" s="3153"/>
      <c r="F10" s="3152" t="s">
        <v>14</v>
      </c>
      <c r="G10" s="3153"/>
      <c r="H10" s="2216" t="s">
        <v>144</v>
      </c>
    </row>
    <row r="11" spans="1:8" ht="13.5" thickBot="1" x14ac:dyDescent="0.25">
      <c r="A11" s="58">
        <v>0</v>
      </c>
      <c r="B11" s="62" t="s">
        <v>25</v>
      </c>
      <c r="C11" s="60" t="s">
        <v>15</v>
      </c>
      <c r="D11" s="61" t="s">
        <v>31</v>
      </c>
      <c r="E11" s="63" t="s">
        <v>32</v>
      </c>
      <c r="F11" s="3178" t="s">
        <v>46</v>
      </c>
      <c r="G11" s="3178"/>
      <c r="H11" s="58">
        <v>0</v>
      </c>
    </row>
    <row r="12" spans="1:8" ht="13.5" thickBot="1" x14ac:dyDescent="0.25">
      <c r="A12" s="169">
        <v>0</v>
      </c>
      <c r="B12" s="163" t="s">
        <v>26</v>
      </c>
      <c r="C12" s="164">
        <v>1601</v>
      </c>
      <c r="D12" s="165">
        <v>2212</v>
      </c>
      <c r="E12" s="165">
        <v>2122</v>
      </c>
      <c r="F12" s="3179" t="s">
        <v>47</v>
      </c>
      <c r="G12" s="3180"/>
      <c r="H12" s="2217">
        <v>0</v>
      </c>
    </row>
    <row r="15" spans="1:8" x14ac:dyDescent="0.2">
      <c r="A15" s="1426"/>
      <c r="B15" s="1426"/>
      <c r="C15" s="1426"/>
      <c r="D15" s="1426"/>
      <c r="E15" s="1426"/>
      <c r="F15" s="1426"/>
      <c r="G15" s="405"/>
      <c r="H15" s="2437"/>
    </row>
    <row r="16" spans="1:8" x14ac:dyDescent="0.2">
      <c r="A16" s="2438"/>
      <c r="B16" s="2438"/>
      <c r="C16" s="2438"/>
      <c r="D16" s="405"/>
      <c r="E16" s="405"/>
      <c r="F16" s="2437"/>
      <c r="G16" s="405"/>
      <c r="H16" s="2437"/>
    </row>
    <row r="17" spans="1:8" x14ac:dyDescent="0.2">
      <c r="A17" s="1426"/>
      <c r="B17" s="1426"/>
      <c r="C17" s="1426"/>
      <c r="D17" s="1426"/>
      <c r="E17" s="1426"/>
      <c r="F17" s="1426"/>
      <c r="G17" s="405"/>
      <c r="H17" s="2437"/>
    </row>
    <row r="18" spans="1:8" x14ac:dyDescent="0.2">
      <c r="A18" s="2438"/>
      <c r="B18" s="2438"/>
      <c r="C18" s="2438"/>
      <c r="D18" s="405"/>
      <c r="E18" s="405"/>
      <c r="F18" s="2437"/>
      <c r="G18" s="405"/>
      <c r="H18" s="2437"/>
    </row>
    <row r="19" spans="1:8" x14ac:dyDescent="0.2">
      <c r="A19" s="1426"/>
      <c r="B19" s="1426"/>
      <c r="C19" s="1426"/>
      <c r="D19" s="1426"/>
      <c r="E19" s="1426"/>
      <c r="F19" s="1426"/>
      <c r="G19" s="405"/>
      <c r="H19" s="2437"/>
    </row>
    <row r="20" spans="1:8" x14ac:dyDescent="0.2">
      <c r="A20" s="2439"/>
      <c r="B20" s="2439"/>
      <c r="C20" s="2439"/>
      <c r="D20" s="2437"/>
      <c r="E20" s="2437"/>
      <c r="F20" s="2437"/>
      <c r="G20" s="2437"/>
      <c r="H20" s="2437"/>
    </row>
    <row r="21" spans="1:8" x14ac:dyDescent="0.2">
      <c r="A21" s="2439"/>
      <c r="B21" s="2439"/>
      <c r="C21" s="2439"/>
      <c r="D21" s="2437"/>
      <c r="E21" s="2437"/>
      <c r="F21" s="2437"/>
      <c r="G21" s="2437"/>
      <c r="H21" s="2437"/>
    </row>
    <row r="22" spans="1:8" x14ac:dyDescent="0.2">
      <c r="A22" s="2437"/>
      <c r="B22" s="2437"/>
      <c r="C22" s="2437"/>
      <c r="D22" s="2437"/>
      <c r="E22" s="2437"/>
      <c r="F22" s="2437"/>
      <c r="G22" s="2437"/>
      <c r="H22" s="2437"/>
    </row>
  </sheetData>
  <mergeCells count="7">
    <mergeCell ref="F11:G11"/>
    <mergeCell ref="F12:G12"/>
    <mergeCell ref="A2:H2"/>
    <mergeCell ref="A6:H6"/>
    <mergeCell ref="A4:H4"/>
    <mergeCell ref="B10:E10"/>
    <mergeCell ref="F10:G1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L178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8.85546875" style="9" customWidth="1"/>
    <col min="2" max="2" width="3.5703125" style="10" customWidth="1"/>
    <col min="3" max="3" width="10.140625" style="9" customWidth="1"/>
    <col min="4" max="4" width="48.28515625" style="9" customWidth="1"/>
    <col min="5" max="5" width="11.28515625" style="9" customWidth="1"/>
    <col min="6" max="6" width="11.140625" style="9" customWidth="1"/>
    <col min="7" max="7" width="11" style="9" customWidth="1"/>
    <col min="8" max="8" width="9.140625" style="10" bestFit="1" customWidth="1"/>
    <col min="9" max="9" width="8.5703125" style="9" customWidth="1"/>
    <col min="10" max="10" width="11" style="9" bestFit="1" customWidth="1"/>
    <col min="11" max="11" width="9.28515625" style="9" customWidth="1"/>
    <col min="12" max="12" width="41" style="9" customWidth="1"/>
    <col min="13" max="16384" width="9.140625" style="9"/>
  </cols>
  <sheetData>
    <row r="1" spans="1:12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3028"/>
      <c r="I1" s="557"/>
      <c r="J1" s="276"/>
    </row>
    <row r="2" spans="1:12" ht="12.75" customHeight="1" x14ac:dyDescent="0.25">
      <c r="F2" s="276"/>
      <c r="G2" s="276"/>
      <c r="H2" s="558"/>
      <c r="I2" s="557"/>
      <c r="J2" s="276"/>
    </row>
    <row r="3" spans="1:12" s="277" customFormat="1" ht="15.75" customHeight="1" x14ac:dyDescent="0.25">
      <c r="A3" s="3079" t="s">
        <v>421</v>
      </c>
      <c r="B3" s="3079"/>
      <c r="C3" s="3079"/>
      <c r="D3" s="3079"/>
      <c r="E3" s="3079"/>
      <c r="F3" s="3079"/>
      <c r="G3" s="3079"/>
      <c r="H3" s="3079"/>
      <c r="I3" s="557"/>
      <c r="J3" s="560"/>
    </row>
    <row r="4" spans="1:12" s="277" customFormat="1" ht="15.75" customHeight="1" x14ac:dyDescent="0.25">
      <c r="B4" s="27"/>
      <c r="C4" s="27"/>
      <c r="D4" s="27"/>
      <c r="E4" s="27"/>
      <c r="F4" s="27"/>
      <c r="G4" s="27"/>
      <c r="H4" s="27"/>
      <c r="I4" s="557"/>
      <c r="J4" s="560"/>
    </row>
    <row r="5" spans="1:12" s="1" customFormat="1" ht="15.75" customHeight="1" x14ac:dyDescent="0.2">
      <c r="B5" s="13"/>
      <c r="C5" s="3129" t="s">
        <v>140</v>
      </c>
      <c r="D5" s="3129"/>
      <c r="E5" s="3129"/>
      <c r="F5" s="260"/>
      <c r="G5" s="260"/>
      <c r="H5" s="260"/>
      <c r="I5" s="561"/>
      <c r="K5" s="562"/>
    </row>
    <row r="6" spans="1:12" s="3" customFormat="1" ht="12.75" thickBot="1" x14ac:dyDescent="0.25">
      <c r="B6" s="2"/>
      <c r="C6" s="2"/>
      <c r="D6" s="2"/>
      <c r="E6" s="5" t="s">
        <v>19</v>
      </c>
      <c r="F6" s="90"/>
      <c r="G6" s="8"/>
      <c r="K6" s="563"/>
    </row>
    <row r="7" spans="1:12" s="7" customFormat="1" ht="12.75" customHeight="1" x14ac:dyDescent="0.2">
      <c r="B7" s="3130"/>
      <c r="C7" s="3123" t="s">
        <v>0</v>
      </c>
      <c r="D7" s="3117" t="s">
        <v>1</v>
      </c>
      <c r="E7" s="3111" t="s">
        <v>141</v>
      </c>
      <c r="F7" s="160"/>
      <c r="G7" s="6"/>
      <c r="H7" s="6"/>
      <c r="I7" s="6"/>
      <c r="J7" s="6"/>
      <c r="K7" s="564"/>
      <c r="L7" s="6"/>
    </row>
    <row r="8" spans="1:12" s="3" customFormat="1" ht="12.75" customHeight="1" thickBot="1" x14ac:dyDescent="0.25">
      <c r="B8" s="3130"/>
      <c r="C8" s="3124"/>
      <c r="D8" s="3121"/>
      <c r="E8" s="3112"/>
      <c r="F8" s="160"/>
      <c r="K8" s="563"/>
    </row>
    <row r="9" spans="1:12" s="3" customFormat="1" ht="12.75" customHeight="1" thickBot="1" x14ac:dyDescent="0.25">
      <c r="B9" s="28"/>
      <c r="C9" s="24" t="s">
        <v>2</v>
      </c>
      <c r="D9" s="18" t="s">
        <v>11</v>
      </c>
      <c r="E9" s="20">
        <f>SUM(E10:E16)</f>
        <v>168205.41999999998</v>
      </c>
      <c r="F9" s="26"/>
      <c r="J9" s="565"/>
    </row>
    <row r="10" spans="1:12" s="3" customFormat="1" ht="12.75" customHeight="1" x14ac:dyDescent="0.2">
      <c r="B10" s="28"/>
      <c r="C10" s="566" t="s">
        <v>43</v>
      </c>
      <c r="D10" s="567" t="s">
        <v>111</v>
      </c>
      <c r="E10" s="40">
        <f>F23</f>
        <v>1290.5</v>
      </c>
      <c r="F10" s="159"/>
      <c r="J10" s="568"/>
      <c r="K10" s="563"/>
    </row>
    <row r="11" spans="1:12" s="11" customFormat="1" ht="12.75" customHeight="1" x14ac:dyDescent="0.2">
      <c r="B11" s="280"/>
      <c r="C11" s="569" t="s">
        <v>3</v>
      </c>
      <c r="D11" s="570" t="s">
        <v>8</v>
      </c>
      <c r="E11" s="571">
        <f>H41</f>
        <v>128387.65</v>
      </c>
      <c r="F11" s="284"/>
      <c r="J11" s="572"/>
      <c r="K11" s="564"/>
    </row>
    <row r="12" spans="1:12" s="11" customFormat="1" ht="12.75" customHeight="1" x14ac:dyDescent="0.2">
      <c r="B12" s="280"/>
      <c r="C12" s="281" t="s">
        <v>4</v>
      </c>
      <c r="D12" s="282" t="s">
        <v>9</v>
      </c>
      <c r="E12" s="283">
        <f>F53</f>
        <v>7794.52</v>
      </c>
      <c r="F12" s="284"/>
      <c r="J12" s="568"/>
      <c r="K12" s="564"/>
    </row>
    <row r="13" spans="1:12" s="11" customFormat="1" ht="12.75" customHeight="1" x14ac:dyDescent="0.2">
      <c r="B13" s="280"/>
      <c r="C13" s="281" t="s">
        <v>5</v>
      </c>
      <c r="D13" s="282" t="s">
        <v>10</v>
      </c>
      <c r="E13" s="571">
        <f>F88</f>
        <v>13200</v>
      </c>
      <c r="F13" s="284"/>
      <c r="J13" s="568"/>
      <c r="K13" s="564"/>
    </row>
    <row r="14" spans="1:12" s="11" customFormat="1" ht="12.75" customHeight="1" x14ac:dyDescent="0.2">
      <c r="B14" s="280"/>
      <c r="C14" s="100" t="s">
        <v>6</v>
      </c>
      <c r="D14" s="101" t="s">
        <v>12</v>
      </c>
      <c r="E14" s="42">
        <f>F150</f>
        <v>0</v>
      </c>
      <c r="F14" s="284"/>
      <c r="J14" s="568"/>
      <c r="K14" s="564"/>
    </row>
    <row r="15" spans="1:12" s="11" customFormat="1" ht="12.75" customHeight="1" x14ac:dyDescent="0.2">
      <c r="B15" s="280"/>
      <c r="C15" s="100" t="s">
        <v>7</v>
      </c>
      <c r="D15" s="101" t="s">
        <v>13</v>
      </c>
      <c r="E15" s="42">
        <f>F159</f>
        <v>2132.75</v>
      </c>
      <c r="F15" s="166"/>
      <c r="J15" s="568"/>
      <c r="K15" s="564"/>
    </row>
    <row r="16" spans="1:12" s="11" customFormat="1" ht="12.75" customHeight="1" thickBot="1" x14ac:dyDescent="0.25">
      <c r="B16" s="280"/>
      <c r="C16" s="290" t="s">
        <v>41</v>
      </c>
      <c r="D16" s="291" t="s">
        <v>45</v>
      </c>
      <c r="E16" s="573">
        <f>F171</f>
        <v>15400</v>
      </c>
      <c r="F16" s="289"/>
      <c r="J16" s="574"/>
      <c r="K16" s="564"/>
    </row>
    <row r="17" spans="1:17" s="277" customFormat="1" ht="12.75" customHeight="1" x14ac:dyDescent="0.25">
      <c r="B17" s="293"/>
      <c r="C17" s="294"/>
      <c r="D17" s="294"/>
      <c r="E17" s="294"/>
      <c r="F17" s="294"/>
      <c r="H17" s="575"/>
      <c r="K17" s="576"/>
    </row>
    <row r="18" spans="1:17" ht="12.75" customHeight="1" x14ac:dyDescent="0.2">
      <c r="K18" s="577"/>
    </row>
    <row r="19" spans="1:17" s="435" customFormat="1" ht="18.75" customHeight="1" x14ac:dyDescent="0.25">
      <c r="B19" s="578" t="s">
        <v>422</v>
      </c>
      <c r="C19" s="578"/>
      <c r="D19" s="578"/>
      <c r="E19" s="578"/>
      <c r="F19" s="578"/>
      <c r="G19" s="578"/>
      <c r="H19" s="578"/>
      <c r="K19" s="579"/>
    </row>
    <row r="20" spans="1:17" s="38" customFormat="1" ht="12" customHeight="1" thickBot="1" x14ac:dyDescent="0.25">
      <c r="B20" s="2"/>
      <c r="C20" s="2"/>
      <c r="D20" s="2"/>
      <c r="E20" s="5"/>
      <c r="F20" s="5"/>
      <c r="G20" s="5" t="s">
        <v>19</v>
      </c>
      <c r="H20" s="8"/>
    </row>
    <row r="21" spans="1:17" s="38" customFormat="1" ht="12.75" customHeight="1" x14ac:dyDescent="0.2">
      <c r="A21" s="3101" t="s">
        <v>142</v>
      </c>
      <c r="B21" s="3123" t="s">
        <v>24</v>
      </c>
      <c r="C21" s="3182" t="s">
        <v>423</v>
      </c>
      <c r="D21" s="3125" t="s">
        <v>110</v>
      </c>
      <c r="E21" s="3184" t="s">
        <v>143</v>
      </c>
      <c r="F21" s="3111" t="s">
        <v>144</v>
      </c>
      <c r="G21" s="3127" t="s">
        <v>38</v>
      </c>
    </row>
    <row r="22" spans="1:17" s="38" customFormat="1" ht="16.5" customHeight="1" thickBot="1" x14ac:dyDescent="0.25">
      <c r="A22" s="3102"/>
      <c r="B22" s="3124"/>
      <c r="C22" s="3183"/>
      <c r="D22" s="3126"/>
      <c r="E22" s="3185"/>
      <c r="F22" s="3112"/>
      <c r="G22" s="3128"/>
    </row>
    <row r="23" spans="1:17" s="38" customFormat="1" ht="13.5" customHeight="1" thickBot="1" x14ac:dyDescent="0.25">
      <c r="A23" s="20">
        <f>A24</f>
        <v>2400</v>
      </c>
      <c r="B23" s="24" t="s">
        <v>25</v>
      </c>
      <c r="C23" s="19" t="s">
        <v>23</v>
      </c>
      <c r="D23" s="18" t="s">
        <v>27</v>
      </c>
      <c r="E23" s="20">
        <f>E24</f>
        <v>1290.5</v>
      </c>
      <c r="F23" s="20">
        <f>F24</f>
        <v>1290.5</v>
      </c>
      <c r="G23" s="215" t="s">
        <v>21</v>
      </c>
    </row>
    <row r="24" spans="1:17" s="38" customFormat="1" ht="12.75" customHeight="1" x14ac:dyDescent="0.2">
      <c r="A24" s="580">
        <f>SUM(A25:A34)</f>
        <v>2400</v>
      </c>
      <c r="B24" s="139" t="s">
        <v>21</v>
      </c>
      <c r="C24" s="581" t="s">
        <v>21</v>
      </c>
      <c r="D24" s="582" t="s">
        <v>44</v>
      </c>
      <c r="E24" s="2491">
        <f>SUM(E25:E34)</f>
        <v>1290.5</v>
      </c>
      <c r="F24" s="583">
        <f>SUM(F25:F34)</f>
        <v>1290.5</v>
      </c>
      <c r="G24" s="584"/>
    </row>
    <row r="25" spans="1:17" s="38" customFormat="1" ht="22.5" customHeight="1" x14ac:dyDescent="0.2">
      <c r="A25" s="67">
        <v>2400</v>
      </c>
      <c r="B25" s="585" t="s">
        <v>26</v>
      </c>
      <c r="C25" s="586">
        <v>7500201702</v>
      </c>
      <c r="D25" s="398" t="s">
        <v>424</v>
      </c>
      <c r="E25" s="2477">
        <v>0</v>
      </c>
      <c r="F25" s="68">
        <v>0</v>
      </c>
      <c r="G25" s="587"/>
      <c r="H25" s="106"/>
      <c r="K25" s="9"/>
      <c r="L25" s="9"/>
      <c r="M25" s="9"/>
      <c r="N25" s="9"/>
      <c r="O25" s="9"/>
      <c r="P25" s="9"/>
      <c r="Q25" s="9"/>
    </row>
    <row r="26" spans="1:17" ht="12.75" customHeight="1" x14ac:dyDescent="0.2">
      <c r="A26" s="52">
        <v>0</v>
      </c>
      <c r="B26" s="588" t="s">
        <v>26</v>
      </c>
      <c r="C26" s="589" t="s">
        <v>425</v>
      </c>
      <c r="D26" s="590" t="s">
        <v>426</v>
      </c>
      <c r="E26" s="2541">
        <v>600</v>
      </c>
      <c r="F26" s="246">
        <v>600</v>
      </c>
      <c r="G26" s="591"/>
    </row>
    <row r="27" spans="1:17" ht="33.75" x14ac:dyDescent="0.2">
      <c r="A27" s="592">
        <v>0</v>
      </c>
      <c r="B27" s="588" t="s">
        <v>26</v>
      </c>
      <c r="C27" s="593" t="s">
        <v>21</v>
      </c>
      <c r="D27" s="590" t="s">
        <v>427</v>
      </c>
      <c r="E27" s="2477">
        <f>F28+F29+F30+F31+F32+F33</f>
        <v>420.5</v>
      </c>
      <c r="F27" s="246">
        <v>0</v>
      </c>
      <c r="G27" s="591" t="s">
        <v>2192</v>
      </c>
    </row>
    <row r="28" spans="1:17" ht="12.75" customHeight="1" x14ac:dyDescent="0.2">
      <c r="A28" s="594">
        <v>0</v>
      </c>
      <c r="B28" s="217" t="s">
        <v>26</v>
      </c>
      <c r="C28" s="595" t="s">
        <v>428</v>
      </c>
      <c r="D28" s="398" t="s">
        <v>429</v>
      </c>
      <c r="E28" s="2477"/>
      <c r="F28" s="68">
        <v>90</v>
      </c>
      <c r="G28" s="32"/>
    </row>
    <row r="29" spans="1:17" ht="12.75" customHeight="1" x14ac:dyDescent="0.2">
      <c r="A29" s="594">
        <v>0</v>
      </c>
      <c r="B29" s="217" t="s">
        <v>26</v>
      </c>
      <c r="C29" s="595" t="s">
        <v>430</v>
      </c>
      <c r="D29" s="398" t="s">
        <v>431</v>
      </c>
      <c r="E29" s="2477"/>
      <c r="F29" s="68">
        <v>120</v>
      </c>
      <c r="G29" s="32"/>
    </row>
    <row r="30" spans="1:17" ht="22.5" x14ac:dyDescent="0.2">
      <c r="A30" s="594">
        <v>0</v>
      </c>
      <c r="B30" s="217" t="s">
        <v>26</v>
      </c>
      <c r="C30" s="595" t="s">
        <v>432</v>
      </c>
      <c r="D30" s="398" t="s">
        <v>433</v>
      </c>
      <c r="E30" s="2477"/>
      <c r="F30" s="68">
        <v>66.5</v>
      </c>
      <c r="G30" s="32"/>
    </row>
    <row r="31" spans="1:17" ht="22.5" x14ac:dyDescent="0.2">
      <c r="A31" s="594">
        <v>0</v>
      </c>
      <c r="B31" s="217" t="s">
        <v>26</v>
      </c>
      <c r="C31" s="595" t="s">
        <v>434</v>
      </c>
      <c r="D31" s="590" t="s">
        <v>435</v>
      </c>
      <c r="E31" s="2541"/>
      <c r="F31" s="246">
        <v>33</v>
      </c>
      <c r="G31" s="591"/>
    </row>
    <row r="32" spans="1:17" ht="12.75" customHeight="1" x14ac:dyDescent="0.2">
      <c r="A32" s="594">
        <v>0</v>
      </c>
      <c r="B32" s="217" t="s">
        <v>26</v>
      </c>
      <c r="C32" s="595" t="s">
        <v>436</v>
      </c>
      <c r="D32" s="398" t="s">
        <v>437</v>
      </c>
      <c r="E32" s="2477"/>
      <c r="F32" s="68">
        <v>36</v>
      </c>
      <c r="G32" s="32"/>
    </row>
    <row r="33" spans="1:17" ht="12.75" customHeight="1" x14ac:dyDescent="0.2">
      <c r="A33" s="594">
        <v>0</v>
      </c>
      <c r="B33" s="217" t="s">
        <v>26</v>
      </c>
      <c r="C33" s="595" t="s">
        <v>438</v>
      </c>
      <c r="D33" s="398" t="s">
        <v>439</v>
      </c>
      <c r="E33" s="2477"/>
      <c r="F33" s="68">
        <v>75</v>
      </c>
      <c r="G33" s="32"/>
    </row>
    <row r="34" spans="1:17" ht="12.75" customHeight="1" thickBot="1" x14ac:dyDescent="0.25">
      <c r="A34" s="596">
        <v>0</v>
      </c>
      <c r="B34" s="597" t="s">
        <v>26</v>
      </c>
      <c r="C34" s="2923" t="s">
        <v>440</v>
      </c>
      <c r="D34" s="598" t="s">
        <v>441</v>
      </c>
      <c r="E34" s="2554">
        <v>270</v>
      </c>
      <c r="F34" s="599">
        <v>270</v>
      </c>
      <c r="G34" s="600"/>
    </row>
    <row r="35" spans="1:17" ht="12.75" customHeight="1" x14ac:dyDescent="0.2"/>
    <row r="36" spans="1:17" ht="12.75" customHeight="1" x14ac:dyDescent="0.2"/>
    <row r="37" spans="1:17" s="435" customFormat="1" ht="18.75" customHeight="1" x14ac:dyDescent="0.25">
      <c r="B37" s="3181" t="s">
        <v>442</v>
      </c>
      <c r="C37" s="3181"/>
      <c r="D37" s="3181"/>
      <c r="E37" s="3181"/>
      <c r="F37" s="3181"/>
      <c r="G37" s="3181"/>
      <c r="H37" s="601"/>
      <c r="I37" s="601"/>
      <c r="K37" s="9"/>
      <c r="L37" s="9"/>
      <c r="M37" s="9"/>
      <c r="N37" s="9"/>
      <c r="O37" s="9"/>
      <c r="P37" s="9"/>
      <c r="Q37" s="9"/>
    </row>
    <row r="38" spans="1:17" ht="12.75" customHeight="1" thickBot="1" x14ac:dyDescent="0.25">
      <c r="B38" s="2"/>
      <c r="C38" s="2"/>
      <c r="D38" s="2"/>
      <c r="E38" s="2"/>
      <c r="F38" s="2"/>
      <c r="G38" s="2"/>
      <c r="H38" s="5" t="s">
        <v>19</v>
      </c>
    </row>
    <row r="39" spans="1:17" ht="12.75" customHeight="1" x14ac:dyDescent="0.2">
      <c r="A39" s="3101" t="s">
        <v>142</v>
      </c>
      <c r="B39" s="3131" t="s">
        <v>20</v>
      </c>
      <c r="C39" s="3115" t="s">
        <v>443</v>
      </c>
      <c r="D39" s="3117" t="s">
        <v>34</v>
      </c>
      <c r="E39" s="3144" t="s">
        <v>30</v>
      </c>
      <c r="F39" s="3144" t="s">
        <v>29</v>
      </c>
      <c r="G39" s="3109" t="s">
        <v>143</v>
      </c>
      <c r="H39" s="3111" t="s">
        <v>144</v>
      </c>
    </row>
    <row r="40" spans="1:17" ht="15.75" customHeight="1" thickBot="1" x14ac:dyDescent="0.25">
      <c r="A40" s="3102"/>
      <c r="B40" s="3132"/>
      <c r="C40" s="3133"/>
      <c r="D40" s="3121"/>
      <c r="E40" s="3145"/>
      <c r="F40" s="3145"/>
      <c r="G40" s="3110"/>
      <c r="H40" s="3112"/>
    </row>
    <row r="41" spans="1:17" ht="13.5" customHeight="1" thickBot="1" x14ac:dyDescent="0.25">
      <c r="A41" s="64">
        <f>SUM(A42:A46)</f>
        <v>116420.72000000002</v>
      </c>
      <c r="B41" s="602" t="s">
        <v>25</v>
      </c>
      <c r="C41" s="22" t="s">
        <v>28</v>
      </c>
      <c r="D41" s="84" t="s">
        <v>27</v>
      </c>
      <c r="E41" s="603">
        <f>SUM(E42:E46)</f>
        <v>119389.79</v>
      </c>
      <c r="F41" s="82">
        <f>SUM(F42:F46)</f>
        <v>8997.86</v>
      </c>
      <c r="G41" s="604">
        <f>SUM(G42:G46)</f>
        <v>128387.65</v>
      </c>
      <c r="H41" s="64">
        <f>SUM(H42:H46)</f>
        <v>128387.65</v>
      </c>
      <c r="L41" s="605"/>
    </row>
    <row r="42" spans="1:17" ht="12.75" customHeight="1" x14ac:dyDescent="0.2">
      <c r="A42" s="606">
        <v>45217.62</v>
      </c>
      <c r="B42" s="607" t="s">
        <v>26</v>
      </c>
      <c r="C42" s="608" t="s">
        <v>444</v>
      </c>
      <c r="D42" s="609" t="s">
        <v>445</v>
      </c>
      <c r="E42" s="610">
        <f>H42-F42</f>
        <v>42149.42</v>
      </c>
      <c r="F42" s="611">
        <v>4846</v>
      </c>
      <c r="G42" s="2572">
        <v>47252.42</v>
      </c>
      <c r="H42" s="612">
        <v>46995.42</v>
      </c>
    </row>
    <row r="43" spans="1:17" ht="12.75" customHeight="1" x14ac:dyDescent="0.2">
      <c r="A43" s="613">
        <v>21174.400000000001</v>
      </c>
      <c r="B43" s="607" t="s">
        <v>26</v>
      </c>
      <c r="C43" s="608" t="s">
        <v>446</v>
      </c>
      <c r="D43" s="614" t="s">
        <v>447</v>
      </c>
      <c r="E43" s="615">
        <f>H43-F43</f>
        <v>21961.03</v>
      </c>
      <c r="F43" s="616">
        <v>1971</v>
      </c>
      <c r="G43" s="2573">
        <v>23265.25</v>
      </c>
      <c r="H43" s="617">
        <v>23932.03</v>
      </c>
    </row>
    <row r="44" spans="1:17" ht="12.75" customHeight="1" x14ac:dyDescent="0.2">
      <c r="A44" s="613">
        <v>23467.66</v>
      </c>
      <c r="B44" s="618" t="s">
        <v>26</v>
      </c>
      <c r="C44" s="619" t="s">
        <v>448</v>
      </c>
      <c r="D44" s="620" t="s">
        <v>449</v>
      </c>
      <c r="E44" s="615">
        <f>H44-F44</f>
        <v>22411.34</v>
      </c>
      <c r="F44" s="616">
        <v>1348.86</v>
      </c>
      <c r="G44" s="2573">
        <v>24523.7</v>
      </c>
      <c r="H44" s="617">
        <v>23760.2</v>
      </c>
      <c r="L44" s="621"/>
    </row>
    <row r="45" spans="1:17" ht="12.75" customHeight="1" x14ac:dyDescent="0.2">
      <c r="A45" s="613">
        <v>15538.55</v>
      </c>
      <c r="B45" s="618" t="s">
        <v>26</v>
      </c>
      <c r="C45" s="619" t="s">
        <v>450</v>
      </c>
      <c r="D45" s="620" t="s">
        <v>451</v>
      </c>
      <c r="E45" s="615">
        <f>H45-F45</f>
        <v>18725</v>
      </c>
      <c r="F45" s="616">
        <v>475</v>
      </c>
      <c r="G45" s="2573">
        <v>17596.28</v>
      </c>
      <c r="H45" s="617">
        <v>19200</v>
      </c>
    </row>
    <row r="46" spans="1:17" ht="12.75" customHeight="1" thickBot="1" x14ac:dyDescent="0.25">
      <c r="A46" s="622">
        <v>11022.49</v>
      </c>
      <c r="B46" s="623" t="s">
        <v>26</v>
      </c>
      <c r="C46" s="624" t="s">
        <v>452</v>
      </c>
      <c r="D46" s="625" t="s">
        <v>453</v>
      </c>
      <c r="E46" s="626">
        <f>H46-F46</f>
        <v>14143</v>
      </c>
      <c r="F46" s="627">
        <v>357</v>
      </c>
      <c r="G46" s="2574">
        <v>15750</v>
      </c>
      <c r="H46" s="628">
        <v>14500</v>
      </c>
    </row>
    <row r="47" spans="1:17" ht="12.75" customHeight="1" x14ac:dyDescent="0.2"/>
    <row r="48" spans="1:17" ht="12.75" customHeight="1" x14ac:dyDescent="0.2"/>
    <row r="49" spans="1:12" s="435" customFormat="1" ht="18.75" customHeight="1" x14ac:dyDescent="0.25">
      <c r="B49" s="578" t="s">
        <v>454</v>
      </c>
      <c r="C49" s="578"/>
      <c r="D49" s="578"/>
      <c r="E49" s="578"/>
      <c r="F49" s="578"/>
      <c r="G49" s="578"/>
      <c r="H49" s="629"/>
    </row>
    <row r="50" spans="1:12" ht="12.75" customHeight="1" thickBot="1" x14ac:dyDescent="0.25">
      <c r="B50" s="35"/>
      <c r="C50" s="35"/>
      <c r="D50" s="35"/>
      <c r="E50" s="12"/>
      <c r="F50" s="12"/>
      <c r="G50" s="90" t="s">
        <v>19</v>
      </c>
      <c r="H50" s="278"/>
    </row>
    <row r="51" spans="1:12" ht="12.75" customHeight="1" x14ac:dyDescent="0.2">
      <c r="A51" s="3101" t="s">
        <v>142</v>
      </c>
      <c r="B51" s="3113" t="s">
        <v>20</v>
      </c>
      <c r="C51" s="3115" t="s">
        <v>455</v>
      </c>
      <c r="D51" s="3125" t="s">
        <v>33</v>
      </c>
      <c r="E51" s="3109" t="s">
        <v>143</v>
      </c>
      <c r="F51" s="3111" t="s">
        <v>144</v>
      </c>
      <c r="G51" s="3119" t="s">
        <v>38</v>
      </c>
      <c r="H51" s="9"/>
    </row>
    <row r="52" spans="1:12" ht="17.25" customHeight="1" thickBot="1" x14ac:dyDescent="0.25">
      <c r="A52" s="3102"/>
      <c r="B52" s="3134"/>
      <c r="C52" s="3133"/>
      <c r="D52" s="3126"/>
      <c r="E52" s="3110"/>
      <c r="F52" s="3112"/>
      <c r="G52" s="3122"/>
      <c r="H52" s="9"/>
    </row>
    <row r="53" spans="1:12" ht="12.75" customHeight="1" thickBot="1" x14ac:dyDescent="0.25">
      <c r="A53" s="17">
        <f>A54+A57+A71+A78</f>
        <v>4658.5200000000004</v>
      </c>
      <c r="B53" s="24" t="s">
        <v>25</v>
      </c>
      <c r="C53" s="23" t="s">
        <v>23</v>
      </c>
      <c r="D53" s="18" t="s">
        <v>27</v>
      </c>
      <c r="E53" s="17">
        <f>E54+E57+E71+E78</f>
        <v>7794.52</v>
      </c>
      <c r="F53" s="20">
        <f>F54+F57+F71+F78</f>
        <v>7794.52</v>
      </c>
      <c r="G53" s="215" t="s">
        <v>21</v>
      </c>
      <c r="H53" s="9"/>
    </row>
    <row r="54" spans="1:12" ht="12.75" customHeight="1" x14ac:dyDescent="0.2">
      <c r="A54" s="630">
        <f>A55+A56</f>
        <v>1100</v>
      </c>
      <c r="B54" s="631" t="s">
        <v>26</v>
      </c>
      <c r="C54" s="632" t="s">
        <v>21</v>
      </c>
      <c r="D54" s="633" t="s">
        <v>456</v>
      </c>
      <c r="E54" s="2463">
        <f>SUM(E55:E56)</f>
        <v>600</v>
      </c>
      <c r="F54" s="634">
        <f>F55+F56</f>
        <v>600</v>
      </c>
      <c r="G54" s="635"/>
      <c r="H54" s="9"/>
      <c r="J54" s="636"/>
      <c r="K54" s="636"/>
      <c r="L54" s="636"/>
    </row>
    <row r="55" spans="1:12" ht="12.75" customHeight="1" x14ac:dyDescent="0.2">
      <c r="A55" s="637">
        <v>500</v>
      </c>
      <c r="B55" s="638" t="s">
        <v>36</v>
      </c>
      <c r="C55" s="639" t="s">
        <v>457</v>
      </c>
      <c r="D55" s="640" t="s">
        <v>458</v>
      </c>
      <c r="E55" s="2464">
        <v>600</v>
      </c>
      <c r="F55" s="641">
        <v>600</v>
      </c>
      <c r="G55" s="642"/>
      <c r="H55" s="9"/>
      <c r="J55" s="636"/>
      <c r="K55" s="636"/>
      <c r="L55" s="636"/>
    </row>
    <row r="56" spans="1:12" ht="12.75" customHeight="1" x14ac:dyDescent="0.2">
      <c r="A56" s="637">
        <v>600</v>
      </c>
      <c r="B56" s="638" t="s">
        <v>36</v>
      </c>
      <c r="C56" s="643" t="s">
        <v>459</v>
      </c>
      <c r="D56" s="644" t="s">
        <v>460</v>
      </c>
      <c r="E56" s="2464">
        <v>0</v>
      </c>
      <c r="F56" s="641">
        <v>0</v>
      </c>
      <c r="G56" s="642"/>
      <c r="H56" s="9"/>
      <c r="J56" s="636"/>
      <c r="K56" s="636"/>
      <c r="L56" s="636"/>
    </row>
    <row r="57" spans="1:12" ht="12.75" customHeight="1" x14ac:dyDescent="0.2">
      <c r="A57" s="645">
        <f>SUM(A58:A60)</f>
        <v>240</v>
      </c>
      <c r="B57" s="646" t="s">
        <v>26</v>
      </c>
      <c r="C57" s="647" t="s">
        <v>21</v>
      </c>
      <c r="D57" s="648" t="s">
        <v>461</v>
      </c>
      <c r="E57" s="2575">
        <f>SUM(E58:E60)</f>
        <v>240</v>
      </c>
      <c r="F57" s="649">
        <f>F58+F59+F60</f>
        <v>240</v>
      </c>
      <c r="G57" s="650"/>
      <c r="H57" s="9"/>
      <c r="J57" s="636"/>
      <c r="K57" s="636"/>
      <c r="L57" s="651"/>
    </row>
    <row r="58" spans="1:12" ht="12.75" customHeight="1" x14ac:dyDescent="0.2">
      <c r="A58" s="637">
        <v>200</v>
      </c>
      <c r="B58" s="638" t="s">
        <v>36</v>
      </c>
      <c r="C58" s="639" t="s">
        <v>462</v>
      </c>
      <c r="D58" s="640" t="s">
        <v>463</v>
      </c>
      <c r="E58" s="2464">
        <v>200</v>
      </c>
      <c r="F58" s="641">
        <v>190</v>
      </c>
      <c r="G58" s="642"/>
      <c r="H58" s="9"/>
      <c r="J58" s="636"/>
      <c r="K58" s="636"/>
      <c r="L58" s="636"/>
    </row>
    <row r="59" spans="1:12" ht="12.75" customHeight="1" x14ac:dyDescent="0.2">
      <c r="A59" s="637">
        <v>30</v>
      </c>
      <c r="B59" s="638" t="s">
        <v>36</v>
      </c>
      <c r="C59" s="639" t="s">
        <v>464</v>
      </c>
      <c r="D59" s="640" t="s">
        <v>465</v>
      </c>
      <c r="E59" s="2464">
        <v>30</v>
      </c>
      <c r="F59" s="641">
        <v>40</v>
      </c>
      <c r="G59" s="642"/>
      <c r="H59" s="9"/>
      <c r="J59" s="636"/>
      <c r="K59" s="636"/>
      <c r="L59" s="636"/>
    </row>
    <row r="60" spans="1:12" ht="12.75" customHeight="1" thickBot="1" x14ac:dyDescent="0.25">
      <c r="A60" s="1698">
        <v>10</v>
      </c>
      <c r="B60" s="2921" t="s">
        <v>36</v>
      </c>
      <c r="C60" s="1952" t="s">
        <v>466</v>
      </c>
      <c r="D60" s="1701" t="s">
        <v>467</v>
      </c>
      <c r="E60" s="2922">
        <v>10</v>
      </c>
      <c r="F60" s="1702">
        <v>10</v>
      </c>
      <c r="G60" s="1603"/>
      <c r="H60" s="9"/>
      <c r="J60" s="636"/>
      <c r="K60" s="636"/>
      <c r="L60" s="636"/>
    </row>
    <row r="61" spans="1:12" s="371" customFormat="1" ht="12.75" customHeight="1" x14ac:dyDescent="0.2">
      <c r="A61" s="1686"/>
      <c r="B61" s="1687"/>
      <c r="C61" s="2767"/>
      <c r="D61" s="1689"/>
      <c r="E61" s="1686"/>
      <c r="F61" s="1686"/>
      <c r="G61" s="832"/>
      <c r="J61" s="2768"/>
      <c r="K61" s="2768"/>
      <c r="L61" s="2768"/>
    </row>
    <row r="62" spans="1:12" s="371" customFormat="1" ht="12.75" customHeight="1" x14ac:dyDescent="0.2">
      <c r="A62" s="1686"/>
      <c r="B62" s="1687"/>
      <c r="C62" s="2767"/>
      <c r="D62" s="1689"/>
      <c r="E62" s="1686"/>
      <c r="F62" s="1686"/>
      <c r="G62" s="832"/>
      <c r="J62" s="2768"/>
      <c r="K62" s="2768"/>
      <c r="L62" s="2768"/>
    </row>
    <row r="63" spans="1:12" s="371" customFormat="1" ht="12.75" customHeight="1" x14ac:dyDescent="0.2">
      <c r="A63" s="1686"/>
      <c r="B63" s="1687"/>
      <c r="C63" s="2767"/>
      <c r="D63" s="1689"/>
      <c r="E63" s="1686"/>
      <c r="F63" s="1686"/>
      <c r="G63" s="832"/>
      <c r="J63" s="2768"/>
      <c r="K63" s="2768"/>
      <c r="L63" s="2768"/>
    </row>
    <row r="64" spans="1:12" s="371" customFormat="1" ht="12.75" customHeight="1" x14ac:dyDescent="0.2">
      <c r="A64" s="1686"/>
      <c r="B64" s="1687"/>
      <c r="C64" s="2767"/>
      <c r="D64" s="1689"/>
      <c r="E64" s="1686"/>
      <c r="F64" s="1686"/>
      <c r="G64" s="832"/>
      <c r="J64" s="2768"/>
      <c r="K64" s="2768"/>
      <c r="L64" s="2768"/>
    </row>
    <row r="65" spans="1:12" s="371" customFormat="1" ht="12.75" customHeight="1" x14ac:dyDescent="0.2">
      <c r="A65" s="1686"/>
      <c r="B65" s="1687"/>
      <c r="C65" s="2767"/>
      <c r="D65" s="1689"/>
      <c r="E65" s="1686"/>
      <c r="F65" s="1686"/>
      <c r="G65" s="832"/>
      <c r="J65" s="2768"/>
      <c r="K65" s="2768"/>
      <c r="L65" s="2768"/>
    </row>
    <row r="66" spans="1:12" s="371" customFormat="1" ht="16.5" customHeight="1" x14ac:dyDescent="0.25">
      <c r="A66" s="435"/>
      <c r="B66" s="578" t="s">
        <v>454</v>
      </c>
      <c r="C66" s="578"/>
      <c r="D66" s="578"/>
      <c r="E66" s="578"/>
      <c r="F66" s="578"/>
      <c r="G66" s="578"/>
      <c r="H66" s="629"/>
      <c r="J66" s="2768"/>
      <c r="K66" s="2768"/>
      <c r="L66" s="2768"/>
    </row>
    <row r="67" spans="1:12" s="371" customFormat="1" ht="12.75" customHeight="1" thickBot="1" x14ac:dyDescent="0.25">
      <c r="A67" s="9"/>
      <c r="B67" s="35"/>
      <c r="C67" s="35"/>
      <c r="D67" s="35"/>
      <c r="E67" s="12"/>
      <c r="F67" s="12"/>
      <c r="G67" s="90" t="s">
        <v>19</v>
      </c>
      <c r="H67" s="278"/>
      <c r="J67" s="2768"/>
      <c r="K67" s="2768"/>
      <c r="L67" s="2768"/>
    </row>
    <row r="68" spans="1:12" s="371" customFormat="1" ht="12.75" customHeight="1" x14ac:dyDescent="0.2">
      <c r="A68" s="3101" t="s">
        <v>142</v>
      </c>
      <c r="B68" s="3113" t="s">
        <v>20</v>
      </c>
      <c r="C68" s="3115" t="s">
        <v>455</v>
      </c>
      <c r="D68" s="3125" t="s">
        <v>33</v>
      </c>
      <c r="E68" s="3109" t="s">
        <v>143</v>
      </c>
      <c r="F68" s="3111" t="s">
        <v>144</v>
      </c>
      <c r="G68" s="3119" t="s">
        <v>38</v>
      </c>
      <c r="H68" s="9"/>
      <c r="J68" s="2768"/>
      <c r="K68" s="2768"/>
      <c r="L68" s="2768"/>
    </row>
    <row r="69" spans="1:12" s="371" customFormat="1" ht="12.75" customHeight="1" thickBot="1" x14ac:dyDescent="0.25">
      <c r="A69" s="3102"/>
      <c r="B69" s="3134"/>
      <c r="C69" s="3133"/>
      <c r="D69" s="3126"/>
      <c r="E69" s="3110"/>
      <c r="F69" s="3112"/>
      <c r="G69" s="3122"/>
      <c r="H69" s="9"/>
      <c r="J69" s="2768"/>
      <c r="K69" s="2768"/>
      <c r="L69" s="2768"/>
    </row>
    <row r="70" spans="1:12" s="440" customFormat="1" ht="12.75" customHeight="1" thickBot="1" x14ac:dyDescent="0.25">
      <c r="A70" s="2769" t="s">
        <v>2138</v>
      </c>
      <c r="B70" s="24" t="s">
        <v>25</v>
      </c>
      <c r="C70" s="23" t="s">
        <v>23</v>
      </c>
      <c r="D70" s="18" t="s">
        <v>27</v>
      </c>
      <c r="E70" s="2769" t="s">
        <v>234</v>
      </c>
      <c r="F70" s="1691" t="s">
        <v>234</v>
      </c>
      <c r="G70" s="215" t="s">
        <v>21</v>
      </c>
      <c r="H70" s="10"/>
      <c r="J70" s="2770"/>
      <c r="K70" s="2770"/>
      <c r="L70" s="2770"/>
    </row>
    <row r="71" spans="1:12" ht="12.75" customHeight="1" x14ac:dyDescent="0.2">
      <c r="A71" s="645">
        <f>SUM(A72:A73)</f>
        <v>3168.52</v>
      </c>
      <c r="B71" s="646" t="s">
        <v>26</v>
      </c>
      <c r="C71" s="647" t="s">
        <v>21</v>
      </c>
      <c r="D71" s="648" t="s">
        <v>468</v>
      </c>
      <c r="E71" s="2575">
        <f>SUM(E72:E77)</f>
        <v>6904.52</v>
      </c>
      <c r="F71" s="649">
        <f>SUM(F72:F77)</f>
        <v>6904.52</v>
      </c>
      <c r="G71" s="650"/>
      <c r="H71" s="9"/>
      <c r="J71" s="636"/>
      <c r="K71" s="636"/>
      <c r="L71" s="636"/>
    </row>
    <row r="72" spans="1:12" ht="12.75" customHeight="1" x14ac:dyDescent="0.2">
      <c r="A72" s="637">
        <v>2968.52</v>
      </c>
      <c r="B72" s="638" t="s">
        <v>36</v>
      </c>
      <c r="C72" s="639" t="s">
        <v>469</v>
      </c>
      <c r="D72" s="640" t="s">
        <v>470</v>
      </c>
      <c r="E72" s="2464">
        <f>3800+263.52</f>
        <v>4063.52</v>
      </c>
      <c r="F72" s="641">
        <v>4063.52</v>
      </c>
      <c r="G72" s="653"/>
      <c r="H72" s="9"/>
      <c r="J72" s="636"/>
      <c r="K72" s="636"/>
      <c r="L72" s="651"/>
    </row>
    <row r="73" spans="1:12" ht="12.75" customHeight="1" x14ac:dyDescent="0.2">
      <c r="A73" s="637">
        <v>200</v>
      </c>
      <c r="B73" s="638" t="s">
        <v>36</v>
      </c>
      <c r="C73" s="639" t="s">
        <v>471</v>
      </c>
      <c r="D73" s="640" t="s">
        <v>472</v>
      </c>
      <c r="E73" s="2464">
        <v>250</v>
      </c>
      <c r="F73" s="641">
        <v>250</v>
      </c>
      <c r="G73" s="653"/>
      <c r="H73" s="9"/>
    </row>
    <row r="74" spans="1:12" ht="12.75" customHeight="1" x14ac:dyDescent="0.2">
      <c r="A74" s="654"/>
      <c r="B74" s="655" t="s">
        <v>36</v>
      </c>
      <c r="C74" s="656" t="s">
        <v>473</v>
      </c>
      <c r="D74" s="657" t="s">
        <v>474</v>
      </c>
      <c r="E74" s="2466">
        <v>2000</v>
      </c>
      <c r="F74" s="658">
        <v>2000</v>
      </c>
      <c r="G74" s="659"/>
      <c r="H74" s="9"/>
    </row>
    <row r="75" spans="1:12" ht="12.75" customHeight="1" x14ac:dyDescent="0.2">
      <c r="A75" s="654"/>
      <c r="B75" s="655" t="s">
        <v>36</v>
      </c>
      <c r="C75" s="660" t="s">
        <v>475</v>
      </c>
      <c r="D75" s="657" t="s">
        <v>476</v>
      </c>
      <c r="E75" s="2466">
        <v>250</v>
      </c>
      <c r="F75" s="658">
        <v>250</v>
      </c>
      <c r="G75" s="659"/>
      <c r="H75" s="9"/>
    </row>
    <row r="76" spans="1:12" ht="12.75" customHeight="1" x14ac:dyDescent="0.2">
      <c r="A76" s="654"/>
      <c r="B76" s="655" t="s">
        <v>36</v>
      </c>
      <c r="C76" s="660" t="s">
        <v>477</v>
      </c>
      <c r="D76" s="657" t="s">
        <v>478</v>
      </c>
      <c r="E76" s="2466">
        <v>250</v>
      </c>
      <c r="F76" s="658">
        <v>250</v>
      </c>
      <c r="G76" s="659"/>
      <c r="H76" s="9"/>
    </row>
    <row r="77" spans="1:12" ht="12.75" customHeight="1" x14ac:dyDescent="0.2">
      <c r="A77" s="654"/>
      <c r="B77" s="655" t="s">
        <v>36</v>
      </c>
      <c r="C77" s="660" t="s">
        <v>479</v>
      </c>
      <c r="D77" s="657" t="s">
        <v>480</v>
      </c>
      <c r="E77" s="2466">
        <v>91</v>
      </c>
      <c r="F77" s="658">
        <v>91</v>
      </c>
      <c r="G77" s="659"/>
      <c r="H77" s="9"/>
    </row>
    <row r="78" spans="1:12" ht="12.75" customHeight="1" x14ac:dyDescent="0.2">
      <c r="A78" s="661">
        <f>SUM(A79:A81)</f>
        <v>150</v>
      </c>
      <c r="B78" s="662" t="s">
        <v>26</v>
      </c>
      <c r="C78" s="663" t="s">
        <v>21</v>
      </c>
      <c r="D78" s="664" t="s">
        <v>481</v>
      </c>
      <c r="E78" s="2576">
        <v>50</v>
      </c>
      <c r="F78" s="665">
        <f>F79+F80+F81</f>
        <v>50</v>
      </c>
      <c r="G78" s="666"/>
      <c r="H78" s="9"/>
    </row>
    <row r="79" spans="1:12" ht="12.75" customHeight="1" x14ac:dyDescent="0.2">
      <c r="A79" s="155">
        <v>25</v>
      </c>
      <c r="B79" s="667" t="s">
        <v>36</v>
      </c>
      <c r="C79" s="652" t="s">
        <v>482</v>
      </c>
      <c r="D79" s="668" t="s">
        <v>483</v>
      </c>
      <c r="E79" s="2558">
        <v>10</v>
      </c>
      <c r="F79" s="30">
        <v>10</v>
      </c>
      <c r="G79" s="642"/>
      <c r="H79" s="9"/>
    </row>
    <row r="80" spans="1:12" ht="12.75" customHeight="1" x14ac:dyDescent="0.2">
      <c r="A80" s="155">
        <v>25</v>
      </c>
      <c r="B80" s="669" t="s">
        <v>36</v>
      </c>
      <c r="C80" s="652" t="s">
        <v>484</v>
      </c>
      <c r="D80" s="668" t="s">
        <v>485</v>
      </c>
      <c r="E80" s="2558">
        <v>40</v>
      </c>
      <c r="F80" s="30">
        <v>40</v>
      </c>
      <c r="G80" s="642"/>
      <c r="H80" s="9"/>
    </row>
    <row r="81" spans="1:14" ht="23.25" thickBot="1" x14ac:dyDescent="0.25">
      <c r="A81" s="209">
        <v>100</v>
      </c>
      <c r="B81" s="670" t="s">
        <v>36</v>
      </c>
      <c r="C81" s="671" t="s">
        <v>486</v>
      </c>
      <c r="D81" s="672" t="s">
        <v>487</v>
      </c>
      <c r="E81" s="2577">
        <v>0</v>
      </c>
      <c r="F81" s="673">
        <v>0</v>
      </c>
      <c r="G81" s="674"/>
    </row>
    <row r="82" spans="1:14" ht="12.75" customHeight="1" x14ac:dyDescent="0.2"/>
    <row r="83" spans="1:14" ht="12.75" customHeight="1" x14ac:dyDescent="0.2">
      <c r="F83" s="605"/>
    </row>
    <row r="84" spans="1:14" s="435" customFormat="1" ht="18.75" customHeight="1" x14ac:dyDescent="0.25">
      <c r="B84" s="578" t="s">
        <v>488</v>
      </c>
      <c r="C84" s="578"/>
      <c r="D84" s="578"/>
      <c r="E84" s="578"/>
      <c r="F84" s="578"/>
      <c r="G84" s="578"/>
      <c r="H84" s="629"/>
    </row>
    <row r="85" spans="1:14" ht="12" thickBot="1" x14ac:dyDescent="0.25">
      <c r="B85" s="2"/>
      <c r="C85" s="2"/>
      <c r="D85" s="2"/>
      <c r="E85" s="12"/>
      <c r="F85" s="12"/>
      <c r="G85" s="90" t="s">
        <v>19</v>
      </c>
      <c r="H85" s="278"/>
      <c r="N85" s="9" t="s">
        <v>489</v>
      </c>
    </row>
    <row r="86" spans="1:14" ht="12.75" customHeight="1" x14ac:dyDescent="0.2">
      <c r="A86" s="3101" t="s">
        <v>142</v>
      </c>
      <c r="B86" s="3113" t="s">
        <v>20</v>
      </c>
      <c r="C86" s="3115" t="s">
        <v>490</v>
      </c>
      <c r="D86" s="3117" t="s">
        <v>40</v>
      </c>
      <c r="E86" s="3109" t="s">
        <v>143</v>
      </c>
      <c r="F86" s="3111" t="s">
        <v>144</v>
      </c>
      <c r="G86" s="3127" t="s">
        <v>38</v>
      </c>
      <c r="H86" s="9"/>
    </row>
    <row r="87" spans="1:14" ht="17.25" customHeight="1" thickBot="1" x14ac:dyDescent="0.25">
      <c r="A87" s="3102"/>
      <c r="B87" s="3134"/>
      <c r="C87" s="3133"/>
      <c r="D87" s="3121"/>
      <c r="E87" s="3110"/>
      <c r="F87" s="3112"/>
      <c r="G87" s="3128"/>
      <c r="H87" s="9"/>
    </row>
    <row r="88" spans="1:14" ht="15" customHeight="1" thickBot="1" x14ac:dyDescent="0.25">
      <c r="A88" s="20">
        <f>A89+A93+A96+A142</f>
        <v>11750</v>
      </c>
      <c r="B88" s="19" t="s">
        <v>25</v>
      </c>
      <c r="C88" s="23" t="s">
        <v>23</v>
      </c>
      <c r="D88" s="19" t="s">
        <v>27</v>
      </c>
      <c r="E88" s="20">
        <f>E89+E93+E96+E142</f>
        <v>13200</v>
      </c>
      <c r="F88" s="20">
        <f>F89+F93+F96+F142</f>
        <v>13200</v>
      </c>
      <c r="G88" s="215" t="s">
        <v>21</v>
      </c>
      <c r="H88" s="9"/>
    </row>
    <row r="89" spans="1:14" ht="12.75" customHeight="1" x14ac:dyDescent="0.25">
      <c r="A89" s="675">
        <f>SUM(A90:A92)</f>
        <v>3900</v>
      </c>
      <c r="B89" s="676" t="s">
        <v>26</v>
      </c>
      <c r="C89" s="632" t="s">
        <v>21</v>
      </c>
      <c r="D89" s="677" t="s">
        <v>491</v>
      </c>
      <c r="E89" s="2453">
        <v>4200</v>
      </c>
      <c r="F89" s="634">
        <f>F90+F91+F92</f>
        <v>4200</v>
      </c>
      <c r="G89" s="678"/>
      <c r="H89" s="9"/>
      <c r="K89" s="679"/>
      <c r="L89" s="680"/>
      <c r="M89" s="681"/>
    </row>
    <row r="90" spans="1:14" ht="12.75" customHeight="1" x14ac:dyDescent="0.2">
      <c r="A90" s="682">
        <v>1093</v>
      </c>
      <c r="B90" s="683" t="s">
        <v>25</v>
      </c>
      <c r="C90" s="639" t="s">
        <v>492</v>
      </c>
      <c r="D90" s="640" t="s">
        <v>493</v>
      </c>
      <c r="E90" s="2454">
        <v>1184</v>
      </c>
      <c r="F90" s="641">
        <v>1184</v>
      </c>
      <c r="G90" s="653"/>
      <c r="H90" s="9"/>
      <c r="K90" s="679"/>
      <c r="L90" s="679"/>
      <c r="M90" s="681"/>
    </row>
    <row r="91" spans="1:14" ht="12.75" customHeight="1" x14ac:dyDescent="0.2">
      <c r="A91" s="682">
        <v>1404</v>
      </c>
      <c r="B91" s="683" t="s">
        <v>25</v>
      </c>
      <c r="C91" s="639" t="s">
        <v>494</v>
      </c>
      <c r="D91" s="640" t="s">
        <v>495</v>
      </c>
      <c r="E91" s="2454">
        <v>1506</v>
      </c>
      <c r="F91" s="641">
        <v>1506</v>
      </c>
      <c r="G91" s="653"/>
      <c r="H91" s="9"/>
      <c r="K91" s="679"/>
      <c r="L91" s="679"/>
      <c r="M91" s="681"/>
    </row>
    <row r="92" spans="1:14" ht="12.75" customHeight="1" x14ac:dyDescent="0.2">
      <c r="A92" s="682">
        <v>1403</v>
      </c>
      <c r="B92" s="683" t="s">
        <v>25</v>
      </c>
      <c r="C92" s="639" t="s">
        <v>496</v>
      </c>
      <c r="D92" s="640" t="s">
        <v>497</v>
      </c>
      <c r="E92" s="2454">
        <v>1510</v>
      </c>
      <c r="F92" s="641">
        <v>1510</v>
      </c>
      <c r="G92" s="653"/>
      <c r="H92" s="9"/>
      <c r="K92" s="679"/>
      <c r="L92" s="679"/>
      <c r="M92" s="681"/>
    </row>
    <row r="93" spans="1:14" ht="12.75" customHeight="1" x14ac:dyDescent="0.2">
      <c r="A93" s="675">
        <f>SUM(A94:A95)</f>
        <v>1900</v>
      </c>
      <c r="B93" s="684" t="s">
        <v>26</v>
      </c>
      <c r="C93" s="647" t="s">
        <v>21</v>
      </c>
      <c r="D93" s="648" t="s">
        <v>498</v>
      </c>
      <c r="E93" s="2457">
        <v>1900</v>
      </c>
      <c r="F93" s="649">
        <f>F94+F95</f>
        <v>1900</v>
      </c>
      <c r="G93" s="653"/>
      <c r="H93" s="9"/>
      <c r="K93" s="679"/>
      <c r="L93" s="679"/>
      <c r="M93" s="681"/>
    </row>
    <row r="94" spans="1:14" ht="12.75" customHeight="1" x14ac:dyDescent="0.2">
      <c r="A94" s="682">
        <v>1400</v>
      </c>
      <c r="B94" s="683" t="s">
        <v>25</v>
      </c>
      <c r="C94" s="639" t="s">
        <v>499</v>
      </c>
      <c r="D94" s="640" t="s">
        <v>500</v>
      </c>
      <c r="E94" s="2454">
        <v>1400</v>
      </c>
      <c r="F94" s="641">
        <v>1400</v>
      </c>
      <c r="G94" s="653"/>
      <c r="H94" s="9"/>
      <c r="K94" s="679"/>
      <c r="L94" s="679"/>
      <c r="M94" s="681"/>
    </row>
    <row r="95" spans="1:14" ht="12.75" customHeight="1" x14ac:dyDescent="0.2">
      <c r="A95" s="682">
        <v>500</v>
      </c>
      <c r="B95" s="683" t="s">
        <v>25</v>
      </c>
      <c r="C95" s="639" t="s">
        <v>501</v>
      </c>
      <c r="D95" s="640" t="s">
        <v>502</v>
      </c>
      <c r="E95" s="2454">
        <v>500</v>
      </c>
      <c r="F95" s="641">
        <v>500</v>
      </c>
      <c r="G95" s="653"/>
      <c r="H95" s="9"/>
      <c r="K95" s="679"/>
      <c r="L95" s="679"/>
      <c r="M95" s="681"/>
    </row>
    <row r="96" spans="1:14" ht="12.75" customHeight="1" x14ac:dyDescent="0.2">
      <c r="A96" s="685">
        <f>SUM(A97:A141)</f>
        <v>5850</v>
      </c>
      <c r="B96" s="686" t="s">
        <v>26</v>
      </c>
      <c r="C96" s="687" t="s">
        <v>21</v>
      </c>
      <c r="D96" s="688" t="s">
        <v>503</v>
      </c>
      <c r="E96" s="2578">
        <f>SUM(E97:E141)</f>
        <v>7000</v>
      </c>
      <c r="F96" s="689">
        <f>SUM(F97:F141)</f>
        <v>7000</v>
      </c>
      <c r="G96" s="659"/>
      <c r="H96" s="9"/>
      <c r="K96" s="679"/>
      <c r="L96" s="679"/>
      <c r="M96" s="681"/>
    </row>
    <row r="97" spans="1:38" ht="12.75" customHeight="1" x14ac:dyDescent="0.2">
      <c r="A97" s="690">
        <v>400</v>
      </c>
      <c r="B97" s="691" t="s">
        <v>25</v>
      </c>
      <c r="C97" s="692" t="s">
        <v>504</v>
      </c>
      <c r="D97" s="693" t="s">
        <v>505</v>
      </c>
      <c r="E97" s="2519">
        <v>400</v>
      </c>
      <c r="F97" s="694">
        <v>400</v>
      </c>
      <c r="G97" s="695"/>
      <c r="H97" s="605"/>
      <c r="I97" s="605"/>
      <c r="K97" s="679"/>
      <c r="L97" s="679"/>
      <c r="M97" s="681"/>
    </row>
    <row r="98" spans="1:38" x14ac:dyDescent="0.2">
      <c r="A98" s="690">
        <v>400</v>
      </c>
      <c r="B98" s="691" t="s">
        <v>25</v>
      </c>
      <c r="C98" s="692" t="s">
        <v>506</v>
      </c>
      <c r="D98" s="696" t="s">
        <v>507</v>
      </c>
      <c r="E98" s="2519">
        <v>0</v>
      </c>
      <c r="F98" s="694">
        <v>0</v>
      </c>
      <c r="G98" s="695"/>
      <c r="H98" s="9"/>
      <c r="K98" s="679"/>
      <c r="L98" s="679"/>
      <c r="M98" s="681"/>
    </row>
    <row r="99" spans="1:38" x14ac:dyDescent="0.2">
      <c r="A99" s="690">
        <v>0</v>
      </c>
      <c r="B99" s="691" t="s">
        <v>25</v>
      </c>
      <c r="C99" s="697" t="s">
        <v>508</v>
      </c>
      <c r="D99" s="696" t="s">
        <v>509</v>
      </c>
      <c r="E99" s="2519">
        <v>400</v>
      </c>
      <c r="F99" s="694">
        <v>400</v>
      </c>
      <c r="G99" s="695"/>
      <c r="H99" s="9"/>
      <c r="K99" s="679"/>
      <c r="L99" s="679"/>
      <c r="M99" s="681"/>
    </row>
    <row r="100" spans="1:38" x14ac:dyDescent="0.2">
      <c r="A100" s="690">
        <v>0</v>
      </c>
      <c r="B100" s="691" t="s">
        <v>25</v>
      </c>
      <c r="C100" s="697" t="s">
        <v>510</v>
      </c>
      <c r="D100" s="696" t="s">
        <v>511</v>
      </c>
      <c r="E100" s="2519">
        <v>400</v>
      </c>
      <c r="F100" s="694">
        <v>400</v>
      </c>
      <c r="G100" s="695"/>
      <c r="H100" s="9"/>
      <c r="K100" s="679"/>
      <c r="L100" s="679"/>
      <c r="M100" s="681"/>
    </row>
    <row r="101" spans="1:38" ht="12.75" customHeight="1" x14ac:dyDescent="0.2">
      <c r="A101" s="690">
        <v>400</v>
      </c>
      <c r="B101" s="691" t="s">
        <v>25</v>
      </c>
      <c r="C101" s="692" t="s">
        <v>512</v>
      </c>
      <c r="D101" s="693" t="s">
        <v>513</v>
      </c>
      <c r="E101" s="2519">
        <v>400</v>
      </c>
      <c r="F101" s="694">
        <v>400</v>
      </c>
      <c r="G101" s="695"/>
      <c r="H101" s="9"/>
      <c r="K101" s="679"/>
      <c r="L101" s="679"/>
      <c r="M101" s="681"/>
    </row>
    <row r="102" spans="1:38" ht="12.75" customHeight="1" x14ac:dyDescent="0.2">
      <c r="A102" s="690">
        <v>400</v>
      </c>
      <c r="B102" s="691" t="s">
        <v>25</v>
      </c>
      <c r="C102" s="692" t="s">
        <v>514</v>
      </c>
      <c r="D102" s="693" t="s">
        <v>515</v>
      </c>
      <c r="E102" s="2519">
        <v>400</v>
      </c>
      <c r="F102" s="694">
        <v>400</v>
      </c>
      <c r="G102" s="695"/>
      <c r="H102" s="9"/>
      <c r="K102" s="679"/>
      <c r="L102" s="679"/>
      <c r="M102" s="681"/>
    </row>
    <row r="103" spans="1:38" x14ac:dyDescent="0.2">
      <c r="A103" s="690">
        <v>50</v>
      </c>
      <c r="B103" s="691" t="s">
        <v>25</v>
      </c>
      <c r="C103" s="692" t="s">
        <v>516</v>
      </c>
      <c r="D103" s="693" t="s">
        <v>517</v>
      </c>
      <c r="E103" s="2519">
        <v>50</v>
      </c>
      <c r="F103" s="694">
        <v>50</v>
      </c>
      <c r="G103" s="695"/>
      <c r="H103" s="9"/>
      <c r="K103" s="679"/>
      <c r="L103" s="679"/>
      <c r="M103" s="681"/>
      <c r="N103" s="371"/>
      <c r="O103" s="371"/>
      <c r="P103" s="371"/>
      <c r="Q103" s="371"/>
      <c r="R103" s="371"/>
      <c r="S103" s="371"/>
      <c r="T103" s="371"/>
      <c r="U103" s="371"/>
      <c r="V103" s="371"/>
      <c r="W103" s="371"/>
      <c r="X103" s="371"/>
      <c r="Y103" s="371"/>
      <c r="Z103" s="371"/>
      <c r="AA103" s="371"/>
      <c r="AB103" s="371"/>
      <c r="AC103" s="371"/>
      <c r="AD103" s="371"/>
      <c r="AE103" s="371"/>
      <c r="AF103" s="371"/>
      <c r="AG103" s="371"/>
      <c r="AH103" s="371"/>
      <c r="AI103" s="371"/>
      <c r="AJ103" s="371"/>
      <c r="AK103" s="371"/>
      <c r="AL103" s="371"/>
    </row>
    <row r="104" spans="1:38" ht="12.75" customHeight="1" x14ac:dyDescent="0.2">
      <c r="A104" s="690">
        <v>350</v>
      </c>
      <c r="B104" s="691" t="s">
        <v>25</v>
      </c>
      <c r="C104" s="692" t="s">
        <v>518</v>
      </c>
      <c r="D104" s="693" t="s">
        <v>519</v>
      </c>
      <c r="E104" s="2579">
        <v>400</v>
      </c>
      <c r="F104" s="694">
        <v>400</v>
      </c>
      <c r="G104" s="695"/>
      <c r="H104" s="9" t="s">
        <v>520</v>
      </c>
      <c r="K104" s="679"/>
      <c r="L104" s="679"/>
      <c r="M104" s="68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  <c r="AH104" s="371"/>
      <c r="AI104" s="371"/>
      <c r="AJ104" s="371"/>
      <c r="AK104" s="371"/>
      <c r="AL104" s="371"/>
    </row>
    <row r="105" spans="1:38" ht="12.75" customHeight="1" x14ac:dyDescent="0.2">
      <c r="A105" s="690">
        <v>100</v>
      </c>
      <c r="B105" s="691" t="s">
        <v>25</v>
      </c>
      <c r="C105" s="692" t="s">
        <v>521</v>
      </c>
      <c r="D105" s="693" t="s">
        <v>522</v>
      </c>
      <c r="E105" s="2519">
        <v>100</v>
      </c>
      <c r="F105" s="694">
        <v>100</v>
      </c>
      <c r="G105" s="695"/>
      <c r="H105" s="9"/>
      <c r="K105" s="679"/>
      <c r="L105" s="679"/>
      <c r="M105" s="681"/>
      <c r="N105" s="371"/>
      <c r="O105" s="371"/>
      <c r="P105" s="371"/>
      <c r="Q105" s="698"/>
      <c r="R105" s="699"/>
      <c r="S105" s="371"/>
      <c r="T105" s="371"/>
      <c r="U105" s="371"/>
      <c r="V105" s="371"/>
      <c r="W105" s="371"/>
      <c r="X105" s="371"/>
      <c r="Y105" s="371"/>
      <c r="Z105" s="371"/>
      <c r="AA105" s="371"/>
      <c r="AB105" s="371"/>
      <c r="AC105" s="371"/>
      <c r="AD105" s="371"/>
      <c r="AE105" s="371"/>
      <c r="AF105" s="371"/>
      <c r="AG105" s="371"/>
      <c r="AH105" s="371"/>
      <c r="AI105" s="371"/>
      <c r="AJ105" s="371"/>
      <c r="AK105" s="371"/>
      <c r="AL105" s="371"/>
    </row>
    <row r="106" spans="1:38" ht="30.75" customHeight="1" x14ac:dyDescent="0.2">
      <c r="A106" s="690">
        <v>500</v>
      </c>
      <c r="B106" s="691" t="s">
        <v>25</v>
      </c>
      <c r="C106" s="692" t="s">
        <v>523</v>
      </c>
      <c r="D106" s="693" t="s">
        <v>524</v>
      </c>
      <c r="E106" s="2519">
        <v>500</v>
      </c>
      <c r="F106" s="694">
        <v>500</v>
      </c>
      <c r="G106" s="695"/>
      <c r="H106" s="9"/>
      <c r="K106" s="679"/>
      <c r="L106" s="679"/>
      <c r="M106" s="681"/>
      <c r="N106" s="371"/>
      <c r="O106" s="371"/>
      <c r="P106" s="371"/>
      <c r="Q106" s="698"/>
      <c r="R106" s="699"/>
      <c r="S106" s="371"/>
      <c r="T106" s="371"/>
      <c r="U106" s="371"/>
      <c r="V106" s="371"/>
      <c r="W106" s="371"/>
      <c r="X106" s="371"/>
      <c r="Y106" s="371"/>
      <c r="Z106" s="371"/>
      <c r="AA106" s="371"/>
      <c r="AB106" s="371"/>
      <c r="AC106" s="371"/>
      <c r="AD106" s="371"/>
      <c r="AE106" s="371"/>
      <c r="AF106" s="371"/>
      <c r="AG106" s="371"/>
      <c r="AH106" s="371"/>
      <c r="AI106" s="371"/>
      <c r="AJ106" s="371"/>
      <c r="AK106" s="371"/>
      <c r="AL106" s="371"/>
    </row>
    <row r="107" spans="1:38" ht="22.5" x14ac:dyDescent="0.2">
      <c r="A107" s="690">
        <v>600</v>
      </c>
      <c r="B107" s="691" t="s">
        <v>25</v>
      </c>
      <c r="C107" s="692" t="s">
        <v>525</v>
      </c>
      <c r="D107" s="693" t="s">
        <v>526</v>
      </c>
      <c r="E107" s="2519">
        <v>600</v>
      </c>
      <c r="F107" s="694">
        <v>600</v>
      </c>
      <c r="G107" s="695"/>
      <c r="H107" s="9"/>
      <c r="K107" s="679"/>
      <c r="L107" s="679"/>
      <c r="M107" s="681"/>
      <c r="N107" s="371"/>
      <c r="O107" s="371"/>
      <c r="P107" s="371"/>
      <c r="Q107" s="698"/>
      <c r="R107" s="699"/>
      <c r="S107" s="371"/>
      <c r="T107" s="371"/>
      <c r="U107" s="371"/>
      <c r="V107" s="371"/>
      <c r="W107" s="371"/>
      <c r="X107" s="371"/>
      <c r="Y107" s="371"/>
      <c r="Z107" s="371"/>
      <c r="AA107" s="371"/>
      <c r="AB107" s="371"/>
      <c r="AC107" s="371"/>
      <c r="AD107" s="371"/>
      <c r="AE107" s="371"/>
      <c r="AF107" s="371"/>
      <c r="AG107" s="371"/>
      <c r="AH107" s="371"/>
      <c r="AI107" s="371"/>
      <c r="AJ107" s="371"/>
      <c r="AK107" s="371"/>
      <c r="AL107" s="371"/>
    </row>
    <row r="108" spans="1:38" ht="21.75" customHeight="1" x14ac:dyDescent="0.2">
      <c r="A108" s="690">
        <v>100</v>
      </c>
      <c r="B108" s="691" t="s">
        <v>25</v>
      </c>
      <c r="C108" s="692" t="s">
        <v>527</v>
      </c>
      <c r="D108" s="693" t="s">
        <v>528</v>
      </c>
      <c r="E108" s="2519">
        <v>100</v>
      </c>
      <c r="F108" s="694">
        <v>100</v>
      </c>
      <c r="G108" s="695"/>
      <c r="H108" s="9"/>
      <c r="K108" s="700"/>
      <c r="L108" s="700"/>
      <c r="M108" s="701"/>
      <c r="N108" s="371"/>
      <c r="O108" s="371"/>
      <c r="P108" s="371"/>
      <c r="Q108" s="698"/>
      <c r="R108" s="699"/>
      <c r="S108" s="371"/>
      <c r="T108" s="371"/>
      <c r="U108" s="371"/>
      <c r="V108" s="371"/>
      <c r="W108" s="371"/>
      <c r="X108" s="371"/>
      <c r="Y108" s="371"/>
      <c r="Z108" s="371"/>
      <c r="AA108" s="371"/>
      <c r="AB108" s="371"/>
      <c r="AC108" s="371"/>
      <c r="AD108" s="371"/>
      <c r="AE108" s="371"/>
      <c r="AF108" s="371"/>
      <c r="AG108" s="371"/>
      <c r="AH108" s="371"/>
      <c r="AI108" s="371"/>
      <c r="AJ108" s="371"/>
      <c r="AK108" s="371"/>
      <c r="AL108" s="371"/>
    </row>
    <row r="109" spans="1:38" ht="22.5" x14ac:dyDescent="0.2">
      <c r="A109" s="702">
        <v>50</v>
      </c>
      <c r="B109" s="703" t="s">
        <v>25</v>
      </c>
      <c r="C109" s="692" t="s">
        <v>529</v>
      </c>
      <c r="D109" s="704" t="s">
        <v>530</v>
      </c>
      <c r="E109" s="2579">
        <v>50</v>
      </c>
      <c r="F109" s="705">
        <v>50</v>
      </c>
      <c r="G109" s="706"/>
      <c r="H109" s="9"/>
      <c r="K109" s="679"/>
      <c r="L109" s="679"/>
      <c r="M109" s="681"/>
      <c r="N109" s="371"/>
      <c r="O109" s="371"/>
      <c r="P109" s="371"/>
      <c r="Q109" s="698"/>
      <c r="R109" s="699"/>
      <c r="S109" s="371"/>
      <c r="T109" s="371"/>
      <c r="U109" s="371"/>
      <c r="V109" s="371"/>
      <c r="W109" s="371"/>
      <c r="X109" s="371"/>
      <c r="Y109" s="371"/>
      <c r="Z109" s="371"/>
      <c r="AA109" s="371"/>
      <c r="AB109" s="371"/>
      <c r="AC109" s="371"/>
      <c r="AD109" s="371"/>
      <c r="AE109" s="371"/>
      <c r="AF109" s="371"/>
      <c r="AG109" s="371"/>
      <c r="AH109" s="371"/>
      <c r="AI109" s="371"/>
      <c r="AJ109" s="371"/>
      <c r="AK109" s="371"/>
      <c r="AL109" s="371"/>
    </row>
    <row r="110" spans="1:38" x14ac:dyDescent="0.2">
      <c r="A110" s="690">
        <v>100</v>
      </c>
      <c r="B110" s="703" t="s">
        <v>25</v>
      </c>
      <c r="C110" s="692" t="s">
        <v>531</v>
      </c>
      <c r="D110" s="707" t="s">
        <v>532</v>
      </c>
      <c r="E110" s="2580">
        <v>100</v>
      </c>
      <c r="F110" s="705">
        <v>100</v>
      </c>
      <c r="G110" s="706"/>
      <c r="H110" s="9"/>
      <c r="K110" s="679"/>
      <c r="L110" s="679"/>
      <c r="M110" s="681"/>
      <c r="N110" s="371"/>
      <c r="O110" s="371"/>
      <c r="P110" s="371"/>
      <c r="Q110" s="698"/>
      <c r="R110" s="699"/>
      <c r="S110" s="371"/>
      <c r="T110" s="371"/>
      <c r="U110" s="371"/>
      <c r="V110" s="371"/>
      <c r="W110" s="371"/>
      <c r="X110" s="371"/>
      <c r="Y110" s="371"/>
      <c r="Z110" s="371"/>
      <c r="AA110" s="371"/>
      <c r="AB110" s="371"/>
      <c r="AC110" s="371"/>
      <c r="AD110" s="371"/>
      <c r="AE110" s="371"/>
      <c r="AF110" s="371"/>
      <c r="AG110" s="371"/>
      <c r="AH110" s="371"/>
      <c r="AI110" s="371"/>
      <c r="AJ110" s="371"/>
      <c r="AK110" s="371"/>
      <c r="AL110" s="371"/>
    </row>
    <row r="111" spans="1:38" ht="12.75" customHeight="1" x14ac:dyDescent="0.2">
      <c r="A111" s="702">
        <v>80</v>
      </c>
      <c r="B111" s="703" t="s">
        <v>25</v>
      </c>
      <c r="C111" s="692" t="s">
        <v>533</v>
      </c>
      <c r="D111" s="704" t="s">
        <v>534</v>
      </c>
      <c r="E111" s="2519">
        <v>80</v>
      </c>
      <c r="F111" s="694">
        <v>80</v>
      </c>
      <c r="G111" s="695"/>
      <c r="H111" s="9"/>
      <c r="K111" s="679"/>
      <c r="L111" s="679"/>
      <c r="M111" s="681"/>
      <c r="N111" s="371"/>
      <c r="O111" s="371"/>
      <c r="P111" s="371"/>
      <c r="Q111" s="698"/>
      <c r="R111" s="699"/>
      <c r="S111" s="371"/>
      <c r="T111" s="371"/>
      <c r="U111" s="371"/>
      <c r="V111" s="371"/>
      <c r="W111" s="371"/>
      <c r="X111" s="371"/>
      <c r="Y111" s="371"/>
      <c r="Z111" s="371"/>
      <c r="AA111" s="371"/>
      <c r="AB111" s="371"/>
      <c r="AC111" s="371"/>
      <c r="AD111" s="371"/>
      <c r="AE111" s="371"/>
      <c r="AF111" s="371"/>
      <c r="AG111" s="371"/>
      <c r="AH111" s="371"/>
      <c r="AI111" s="371"/>
      <c r="AJ111" s="371"/>
      <c r="AK111" s="371"/>
      <c r="AL111" s="371"/>
    </row>
    <row r="112" spans="1:38" ht="22.5" x14ac:dyDescent="0.2">
      <c r="A112" s="690">
        <v>70</v>
      </c>
      <c r="B112" s="691" t="s">
        <v>25</v>
      </c>
      <c r="C112" s="708" t="s">
        <v>535</v>
      </c>
      <c r="D112" s="693" t="s">
        <v>536</v>
      </c>
      <c r="E112" s="2519">
        <v>70</v>
      </c>
      <c r="F112" s="694">
        <v>70</v>
      </c>
      <c r="G112" s="695"/>
      <c r="H112" s="9"/>
      <c r="K112" s="679"/>
      <c r="L112" s="679"/>
      <c r="M112" s="681"/>
      <c r="N112" s="371"/>
      <c r="O112" s="371"/>
      <c r="P112" s="371"/>
      <c r="Q112" s="371"/>
      <c r="R112" s="371"/>
      <c r="S112" s="371"/>
      <c r="T112" s="371"/>
      <c r="U112" s="371"/>
      <c r="V112" s="371"/>
      <c r="W112" s="371"/>
      <c r="X112" s="371"/>
      <c r="Y112" s="371"/>
      <c r="Z112" s="371"/>
      <c r="AA112" s="371"/>
      <c r="AB112" s="371"/>
      <c r="AC112" s="371"/>
      <c r="AD112" s="371"/>
      <c r="AE112" s="371"/>
      <c r="AF112" s="371"/>
      <c r="AG112" s="371"/>
      <c r="AH112" s="371"/>
      <c r="AI112" s="371"/>
      <c r="AJ112" s="371"/>
      <c r="AK112" s="371"/>
      <c r="AL112" s="371"/>
    </row>
    <row r="113" spans="1:38" x14ac:dyDescent="0.2">
      <c r="A113" s="690">
        <v>80</v>
      </c>
      <c r="B113" s="206" t="s">
        <v>25</v>
      </c>
      <c r="C113" s="708" t="s">
        <v>537</v>
      </c>
      <c r="D113" s="693" t="s">
        <v>538</v>
      </c>
      <c r="E113" s="2519">
        <v>0</v>
      </c>
      <c r="F113" s="694">
        <v>0</v>
      </c>
      <c r="G113" s="695"/>
      <c r="H113" s="9"/>
      <c r="K113" s="679"/>
      <c r="L113" s="679"/>
      <c r="M113" s="681"/>
      <c r="N113" s="371"/>
      <c r="O113" s="371"/>
      <c r="P113" s="371"/>
      <c r="Q113" s="371"/>
      <c r="R113" s="371"/>
      <c r="S113" s="371"/>
      <c r="T113" s="371"/>
      <c r="U113" s="371"/>
      <c r="V113" s="371"/>
      <c r="W113" s="371"/>
      <c r="X113" s="371"/>
      <c r="Y113" s="371"/>
      <c r="Z113" s="371"/>
      <c r="AA113" s="371"/>
      <c r="AB113" s="371"/>
      <c r="AC113" s="371"/>
      <c r="AD113" s="371"/>
      <c r="AE113" s="371"/>
      <c r="AF113" s="371"/>
      <c r="AG113" s="371"/>
      <c r="AH113" s="371"/>
      <c r="AI113" s="371"/>
      <c r="AJ113" s="371"/>
      <c r="AK113" s="371"/>
      <c r="AL113" s="371"/>
    </row>
    <row r="114" spans="1:38" x14ac:dyDescent="0.2">
      <c r="A114" s="690">
        <v>100</v>
      </c>
      <c r="B114" s="206" t="s">
        <v>25</v>
      </c>
      <c r="C114" s="73" t="s">
        <v>539</v>
      </c>
      <c r="D114" s="709" t="s">
        <v>540</v>
      </c>
      <c r="E114" s="2519">
        <v>100</v>
      </c>
      <c r="F114" s="694">
        <v>100</v>
      </c>
      <c r="G114" s="695"/>
      <c r="H114" s="9"/>
      <c r="K114" s="679"/>
      <c r="L114" s="679"/>
      <c r="M114" s="681"/>
      <c r="N114" s="371"/>
      <c r="O114" s="371"/>
      <c r="P114" s="371"/>
      <c r="Q114" s="371"/>
      <c r="R114" s="371"/>
      <c r="S114" s="371"/>
      <c r="T114" s="371"/>
      <c r="U114" s="371"/>
      <c r="V114" s="371"/>
      <c r="W114" s="371"/>
      <c r="X114" s="371"/>
      <c r="Y114" s="371"/>
      <c r="Z114" s="371"/>
      <c r="AA114" s="371"/>
      <c r="AB114" s="371"/>
      <c r="AC114" s="371"/>
      <c r="AD114" s="371"/>
      <c r="AE114" s="371"/>
      <c r="AF114" s="371"/>
      <c r="AG114" s="371"/>
      <c r="AH114" s="371"/>
      <c r="AI114" s="371"/>
      <c r="AJ114" s="371"/>
      <c r="AK114" s="371"/>
      <c r="AL114" s="371"/>
    </row>
    <row r="115" spans="1:38" ht="12.75" customHeight="1" x14ac:dyDescent="0.2">
      <c r="A115" s="690">
        <v>200</v>
      </c>
      <c r="B115" s="206" t="s">
        <v>25</v>
      </c>
      <c r="C115" s="708" t="s">
        <v>541</v>
      </c>
      <c r="D115" s="693" t="s">
        <v>542</v>
      </c>
      <c r="E115" s="2519">
        <v>200</v>
      </c>
      <c r="F115" s="694">
        <v>200</v>
      </c>
      <c r="G115" s="695"/>
      <c r="H115" s="9"/>
      <c r="K115" s="679"/>
      <c r="L115" s="679"/>
      <c r="M115" s="681"/>
      <c r="N115" s="371"/>
      <c r="O115" s="371"/>
      <c r="P115" s="371"/>
      <c r="Q115" s="371"/>
      <c r="R115" s="371"/>
      <c r="S115" s="371"/>
      <c r="T115" s="371"/>
      <c r="U115" s="371"/>
      <c r="V115" s="371"/>
      <c r="W115" s="371"/>
      <c r="X115" s="371"/>
      <c r="Y115" s="371"/>
      <c r="Z115" s="371"/>
      <c r="AA115" s="371"/>
      <c r="AB115" s="371"/>
      <c r="AC115" s="371"/>
      <c r="AD115" s="371"/>
      <c r="AE115" s="371"/>
      <c r="AF115" s="371"/>
      <c r="AG115" s="371"/>
      <c r="AH115" s="371"/>
      <c r="AI115" s="371"/>
      <c r="AJ115" s="371"/>
      <c r="AK115" s="371"/>
      <c r="AL115" s="371"/>
    </row>
    <row r="116" spans="1:38" ht="12.75" customHeight="1" x14ac:dyDescent="0.2">
      <c r="A116" s="690">
        <v>100</v>
      </c>
      <c r="B116" s="206" t="s">
        <v>25</v>
      </c>
      <c r="C116" s="708" t="s">
        <v>543</v>
      </c>
      <c r="D116" s="693" t="s">
        <v>544</v>
      </c>
      <c r="E116" s="2519">
        <v>100</v>
      </c>
      <c r="F116" s="694">
        <v>100</v>
      </c>
      <c r="G116" s="695"/>
      <c r="H116" s="9"/>
      <c r="K116" s="679"/>
      <c r="L116" s="679"/>
      <c r="M116" s="681"/>
      <c r="N116" s="371"/>
      <c r="O116" s="371"/>
      <c r="P116" s="371"/>
      <c r="Q116" s="371"/>
      <c r="R116" s="371"/>
      <c r="S116" s="371"/>
      <c r="T116" s="371"/>
      <c r="U116" s="371"/>
      <c r="V116" s="371"/>
      <c r="W116" s="371"/>
      <c r="X116" s="371"/>
      <c r="Y116" s="371"/>
      <c r="Z116" s="371"/>
      <c r="AA116" s="371"/>
      <c r="AB116" s="371"/>
      <c r="AC116" s="371"/>
      <c r="AD116" s="371"/>
      <c r="AE116" s="371"/>
      <c r="AF116" s="371"/>
      <c r="AG116" s="371"/>
      <c r="AH116" s="371"/>
      <c r="AI116" s="371"/>
      <c r="AJ116" s="371"/>
      <c r="AK116" s="371"/>
      <c r="AL116" s="371"/>
    </row>
    <row r="117" spans="1:38" ht="12.75" customHeight="1" x14ac:dyDescent="0.2">
      <c r="A117" s="702"/>
      <c r="B117" s="206" t="s">
        <v>25</v>
      </c>
      <c r="C117" s="708" t="s">
        <v>545</v>
      </c>
      <c r="D117" s="710" t="s">
        <v>546</v>
      </c>
      <c r="E117" s="2579">
        <v>200</v>
      </c>
      <c r="F117" s="705">
        <v>200</v>
      </c>
      <c r="G117" s="695"/>
      <c r="H117" s="9"/>
      <c r="K117" s="679"/>
      <c r="L117" s="679"/>
      <c r="M117" s="681"/>
      <c r="N117" s="371"/>
      <c r="O117" s="371"/>
      <c r="P117" s="371"/>
      <c r="Q117" s="371"/>
      <c r="R117" s="371"/>
      <c r="S117" s="371"/>
      <c r="T117" s="371"/>
      <c r="U117" s="371"/>
      <c r="V117" s="371"/>
      <c r="W117" s="371"/>
      <c r="X117" s="371"/>
      <c r="Y117" s="371"/>
      <c r="Z117" s="371"/>
      <c r="AA117" s="371"/>
      <c r="AB117" s="371"/>
      <c r="AC117" s="371"/>
      <c r="AD117" s="371"/>
      <c r="AE117" s="371"/>
      <c r="AF117" s="371"/>
      <c r="AG117" s="371"/>
      <c r="AH117" s="371"/>
      <c r="AI117" s="371"/>
      <c r="AJ117" s="371"/>
      <c r="AK117" s="371"/>
      <c r="AL117" s="371"/>
    </row>
    <row r="118" spans="1:38" ht="12.75" customHeight="1" x14ac:dyDescent="0.2">
      <c r="A118" s="690">
        <v>40</v>
      </c>
      <c r="B118" s="206" t="s">
        <v>25</v>
      </c>
      <c r="C118" s="708" t="s">
        <v>547</v>
      </c>
      <c r="D118" s="710" t="s">
        <v>548</v>
      </c>
      <c r="E118" s="2581">
        <v>0</v>
      </c>
      <c r="F118" s="705">
        <v>0</v>
      </c>
      <c r="G118" s="711"/>
      <c r="H118" s="9"/>
      <c r="K118" s="679"/>
      <c r="L118" s="679"/>
      <c r="M118" s="681"/>
    </row>
    <row r="119" spans="1:38" ht="12.75" customHeight="1" x14ac:dyDescent="0.2">
      <c r="A119" s="702"/>
      <c r="B119" s="206" t="s">
        <v>25</v>
      </c>
      <c r="C119" s="708" t="s">
        <v>549</v>
      </c>
      <c r="D119" s="710" t="s">
        <v>550</v>
      </c>
      <c r="E119" s="2581">
        <v>20</v>
      </c>
      <c r="F119" s="705">
        <v>20</v>
      </c>
      <c r="G119" s="711"/>
      <c r="H119" s="9"/>
      <c r="K119" s="679"/>
      <c r="L119" s="679"/>
      <c r="M119" s="681"/>
    </row>
    <row r="120" spans="1:38" ht="12.75" customHeight="1" x14ac:dyDescent="0.2">
      <c r="A120" s="702">
        <v>50</v>
      </c>
      <c r="B120" s="206" t="s">
        <v>25</v>
      </c>
      <c r="C120" s="708" t="s">
        <v>551</v>
      </c>
      <c r="D120" s="710" t="s">
        <v>552</v>
      </c>
      <c r="E120" s="2579">
        <v>50</v>
      </c>
      <c r="F120" s="705">
        <v>50</v>
      </c>
      <c r="G120" s="695"/>
      <c r="H120" s="9"/>
      <c r="K120" s="679"/>
      <c r="L120" s="679"/>
      <c r="M120" s="681"/>
    </row>
    <row r="121" spans="1:38" ht="12.75" customHeight="1" x14ac:dyDescent="0.2">
      <c r="A121" s="702">
        <v>60</v>
      </c>
      <c r="B121" s="206" t="s">
        <v>25</v>
      </c>
      <c r="C121" s="708" t="s">
        <v>553</v>
      </c>
      <c r="D121" s="710" t="s">
        <v>554</v>
      </c>
      <c r="E121" s="2579">
        <v>60</v>
      </c>
      <c r="F121" s="705">
        <v>60</v>
      </c>
      <c r="G121" s="695"/>
      <c r="H121" s="9"/>
      <c r="K121" s="679"/>
      <c r="L121" s="679"/>
      <c r="M121" s="681"/>
    </row>
    <row r="122" spans="1:38" s="38" customFormat="1" x14ac:dyDescent="0.2">
      <c r="A122" s="702">
        <v>100</v>
      </c>
      <c r="B122" s="206" t="s">
        <v>25</v>
      </c>
      <c r="C122" s="708" t="s">
        <v>555</v>
      </c>
      <c r="D122" s="712" t="s">
        <v>556</v>
      </c>
      <c r="E122" s="2579">
        <v>100</v>
      </c>
      <c r="F122" s="705">
        <v>100</v>
      </c>
      <c r="G122" s="713"/>
      <c r="K122" s="714"/>
      <c r="L122" s="714"/>
      <c r="M122" s="715"/>
    </row>
    <row r="123" spans="1:38" ht="12.75" customHeight="1" x14ac:dyDescent="0.2">
      <c r="A123" s="702"/>
      <c r="B123" s="206" t="s">
        <v>25</v>
      </c>
      <c r="C123" s="708" t="s">
        <v>557</v>
      </c>
      <c r="D123" s="710" t="s">
        <v>558</v>
      </c>
      <c r="E123" s="2579">
        <v>100</v>
      </c>
      <c r="F123" s="705">
        <v>100</v>
      </c>
      <c r="G123" s="695"/>
      <c r="H123" s="9"/>
      <c r="K123" s="679"/>
      <c r="L123" s="679"/>
      <c r="M123" s="681"/>
    </row>
    <row r="124" spans="1:38" ht="12.75" customHeight="1" x14ac:dyDescent="0.2">
      <c r="A124" s="702">
        <v>50</v>
      </c>
      <c r="B124" s="206" t="s">
        <v>25</v>
      </c>
      <c r="C124" s="708" t="s">
        <v>559</v>
      </c>
      <c r="D124" s="710" t="s">
        <v>560</v>
      </c>
      <c r="E124" s="2579">
        <v>50</v>
      </c>
      <c r="F124" s="705">
        <v>50</v>
      </c>
      <c r="G124" s="695"/>
      <c r="H124" s="9"/>
      <c r="K124" s="679"/>
      <c r="L124" s="679"/>
      <c r="M124" s="681"/>
    </row>
    <row r="125" spans="1:38" ht="12.75" customHeight="1" x14ac:dyDescent="0.2">
      <c r="A125" s="702">
        <v>50</v>
      </c>
      <c r="B125" s="206" t="s">
        <v>25</v>
      </c>
      <c r="C125" s="708" t="s">
        <v>561</v>
      </c>
      <c r="D125" s="710" t="s">
        <v>562</v>
      </c>
      <c r="E125" s="2579">
        <v>0</v>
      </c>
      <c r="F125" s="705">
        <v>0</v>
      </c>
      <c r="G125" s="695"/>
      <c r="H125" s="9"/>
      <c r="K125" s="679"/>
      <c r="L125" s="679"/>
      <c r="M125" s="681"/>
    </row>
    <row r="126" spans="1:38" ht="12.75" customHeight="1" x14ac:dyDescent="0.2">
      <c r="A126" s="702">
        <v>150</v>
      </c>
      <c r="B126" s="206" t="s">
        <v>25</v>
      </c>
      <c r="C126" s="708" t="s">
        <v>563</v>
      </c>
      <c r="D126" s="710" t="s">
        <v>564</v>
      </c>
      <c r="E126" s="2579">
        <v>0</v>
      </c>
      <c r="F126" s="705">
        <v>0</v>
      </c>
      <c r="G126" s="695"/>
      <c r="H126" s="9"/>
      <c r="K126" s="679"/>
      <c r="L126" s="679"/>
      <c r="M126" s="681"/>
    </row>
    <row r="127" spans="1:38" ht="12.75" customHeight="1" thickBot="1" x14ac:dyDescent="0.25">
      <c r="A127" s="1301">
        <v>70</v>
      </c>
      <c r="B127" s="725" t="s">
        <v>25</v>
      </c>
      <c r="C127" s="726" t="s">
        <v>565</v>
      </c>
      <c r="D127" s="2924" t="s">
        <v>566</v>
      </c>
      <c r="E127" s="2520">
        <v>170</v>
      </c>
      <c r="F127" s="1305">
        <v>170</v>
      </c>
      <c r="G127" s="729"/>
      <c r="H127" s="9"/>
      <c r="K127" s="679"/>
      <c r="L127" s="679"/>
      <c r="M127" s="681"/>
    </row>
    <row r="129" spans="1:14" s="435" customFormat="1" ht="18.75" customHeight="1" x14ac:dyDescent="0.25">
      <c r="B129" s="578" t="s">
        <v>488</v>
      </c>
      <c r="C129" s="578"/>
      <c r="D129" s="578"/>
      <c r="E129" s="578"/>
      <c r="F129" s="578"/>
      <c r="G129" s="578"/>
      <c r="H129" s="629"/>
    </row>
    <row r="130" spans="1:14" ht="12" thickBot="1" x14ac:dyDescent="0.25">
      <c r="B130" s="2"/>
      <c r="C130" s="2"/>
      <c r="D130" s="2"/>
      <c r="E130" s="12"/>
      <c r="F130" s="12"/>
      <c r="G130" s="90" t="s">
        <v>19</v>
      </c>
      <c r="H130" s="278"/>
      <c r="N130" s="9" t="s">
        <v>489</v>
      </c>
    </row>
    <row r="131" spans="1:14" ht="12.75" customHeight="1" x14ac:dyDescent="0.2">
      <c r="A131" s="3101" t="s">
        <v>142</v>
      </c>
      <c r="B131" s="3113" t="s">
        <v>20</v>
      </c>
      <c r="C131" s="3115" t="s">
        <v>490</v>
      </c>
      <c r="D131" s="3117" t="s">
        <v>40</v>
      </c>
      <c r="E131" s="3109" t="s">
        <v>143</v>
      </c>
      <c r="F131" s="3111" t="s">
        <v>144</v>
      </c>
      <c r="G131" s="3127" t="s">
        <v>38</v>
      </c>
      <c r="H131" s="9"/>
    </row>
    <row r="132" spans="1:14" ht="17.25" customHeight="1" thickBot="1" x14ac:dyDescent="0.25">
      <c r="A132" s="3102"/>
      <c r="B132" s="3134"/>
      <c r="C132" s="3133"/>
      <c r="D132" s="3121"/>
      <c r="E132" s="3110"/>
      <c r="F132" s="3112"/>
      <c r="G132" s="3128"/>
      <c r="H132" s="9"/>
    </row>
    <row r="133" spans="1:14" s="10" customFormat="1" ht="15" customHeight="1" thickBot="1" x14ac:dyDescent="0.25">
      <c r="A133" s="1690" t="s">
        <v>234</v>
      </c>
      <c r="B133" s="19" t="s">
        <v>25</v>
      </c>
      <c r="C133" s="23" t="s">
        <v>23</v>
      </c>
      <c r="D133" s="19" t="s">
        <v>27</v>
      </c>
      <c r="E133" s="1691" t="s">
        <v>234</v>
      </c>
      <c r="F133" s="1691" t="s">
        <v>234</v>
      </c>
      <c r="G133" s="215" t="s">
        <v>21</v>
      </c>
    </row>
    <row r="134" spans="1:14" ht="12.75" customHeight="1" x14ac:dyDescent="0.2">
      <c r="A134" s="2959">
        <v>70</v>
      </c>
      <c r="B134" s="839" t="s">
        <v>25</v>
      </c>
      <c r="C134" s="2960" t="s">
        <v>567</v>
      </c>
      <c r="D134" s="2961" t="s">
        <v>568</v>
      </c>
      <c r="E134" s="2962">
        <v>70</v>
      </c>
      <c r="F134" s="2963">
        <v>70</v>
      </c>
      <c r="G134" s="2964"/>
      <c r="H134" s="9"/>
      <c r="K134" s="679"/>
      <c r="L134" s="679"/>
      <c r="M134" s="681"/>
    </row>
    <row r="135" spans="1:14" ht="12.75" customHeight="1" x14ac:dyDescent="0.2">
      <c r="A135" s="702">
        <v>100</v>
      </c>
      <c r="B135" s="716" t="s">
        <v>25</v>
      </c>
      <c r="C135" s="692" t="s">
        <v>569</v>
      </c>
      <c r="D135" s="2771" t="s">
        <v>570</v>
      </c>
      <c r="E135" s="2579">
        <v>100</v>
      </c>
      <c r="F135" s="705">
        <v>100</v>
      </c>
      <c r="G135" s="706"/>
      <c r="H135" s="9"/>
      <c r="K135" s="679"/>
      <c r="L135" s="679"/>
      <c r="M135" s="681"/>
    </row>
    <row r="136" spans="1:14" ht="12.75" customHeight="1" x14ac:dyDescent="0.2">
      <c r="A136" s="702">
        <v>130</v>
      </c>
      <c r="B136" s="206" t="s">
        <v>25</v>
      </c>
      <c r="C136" s="708" t="s">
        <v>571</v>
      </c>
      <c r="D136" s="710" t="s">
        <v>572</v>
      </c>
      <c r="E136" s="2579">
        <v>130</v>
      </c>
      <c r="F136" s="705">
        <v>130</v>
      </c>
      <c r="G136" s="695"/>
      <c r="H136" s="9"/>
      <c r="K136" s="679"/>
      <c r="L136" s="679"/>
      <c r="M136" s="681"/>
    </row>
    <row r="137" spans="1:14" ht="12.75" customHeight="1" x14ac:dyDescent="0.2">
      <c r="A137" s="702">
        <v>250</v>
      </c>
      <c r="B137" s="206" t="s">
        <v>25</v>
      </c>
      <c r="C137" s="708" t="s">
        <v>573</v>
      </c>
      <c r="D137" s="710" t="s">
        <v>574</v>
      </c>
      <c r="E137" s="2579">
        <v>250</v>
      </c>
      <c r="F137" s="705">
        <v>250</v>
      </c>
      <c r="G137" s="695"/>
      <c r="H137" s="9"/>
      <c r="K137" s="679"/>
      <c r="L137" s="679"/>
      <c r="M137" s="681"/>
    </row>
    <row r="138" spans="1:14" ht="12.75" customHeight="1" x14ac:dyDescent="0.2">
      <c r="A138" s="702">
        <v>250</v>
      </c>
      <c r="B138" s="206" t="s">
        <v>25</v>
      </c>
      <c r="C138" s="708" t="s">
        <v>575</v>
      </c>
      <c r="D138" s="710" t="s">
        <v>576</v>
      </c>
      <c r="E138" s="2579">
        <v>250</v>
      </c>
      <c r="F138" s="705">
        <v>250</v>
      </c>
      <c r="G138" s="695"/>
      <c r="H138" s="9"/>
      <c r="K138" s="679"/>
      <c r="L138" s="679"/>
      <c r="M138" s="681"/>
    </row>
    <row r="139" spans="1:14" ht="12.75" customHeight="1" x14ac:dyDescent="0.2">
      <c r="A139" s="702">
        <v>400</v>
      </c>
      <c r="B139" s="206" t="s">
        <v>25</v>
      </c>
      <c r="C139" s="708" t="s">
        <v>577</v>
      </c>
      <c r="D139" s="710" t="s">
        <v>578</v>
      </c>
      <c r="E139" s="2579">
        <v>400</v>
      </c>
      <c r="F139" s="705">
        <v>400</v>
      </c>
      <c r="G139" s="695"/>
      <c r="H139" s="9"/>
      <c r="K139" s="679"/>
      <c r="L139" s="679"/>
      <c r="M139" s="681"/>
    </row>
    <row r="140" spans="1:14" ht="12.75" customHeight="1" x14ac:dyDescent="0.2">
      <c r="A140" s="702">
        <v>0</v>
      </c>
      <c r="B140" s="716" t="s">
        <v>25</v>
      </c>
      <c r="C140" s="708" t="s">
        <v>579</v>
      </c>
      <c r="D140" s="710" t="s">
        <v>580</v>
      </c>
      <c r="E140" s="2579">
        <v>200</v>
      </c>
      <c r="F140" s="705">
        <v>200</v>
      </c>
      <c r="G140" s="695"/>
      <c r="H140" s="9"/>
      <c r="K140" s="679"/>
      <c r="L140" s="679"/>
      <c r="M140" s="681"/>
    </row>
    <row r="141" spans="1:14" ht="22.5" x14ac:dyDescent="0.2">
      <c r="A141" s="702">
        <v>0</v>
      </c>
      <c r="B141" s="716" t="s">
        <v>25</v>
      </c>
      <c r="C141" s="717" t="s">
        <v>581</v>
      </c>
      <c r="D141" s="718" t="s">
        <v>582</v>
      </c>
      <c r="E141" s="2579">
        <v>400</v>
      </c>
      <c r="F141" s="705">
        <v>400</v>
      </c>
      <c r="G141" s="695"/>
      <c r="H141" s="9"/>
      <c r="K141" s="679"/>
      <c r="L141" s="679"/>
      <c r="M141" s="681"/>
    </row>
    <row r="142" spans="1:14" ht="12.75" customHeight="1" x14ac:dyDescent="0.2">
      <c r="A142" s="719">
        <f>A143</f>
        <v>100</v>
      </c>
      <c r="B142" s="720" t="s">
        <v>26</v>
      </c>
      <c r="C142" s="721" t="s">
        <v>21</v>
      </c>
      <c r="D142" s="722" t="s">
        <v>583</v>
      </c>
      <c r="E142" s="2582">
        <v>100</v>
      </c>
      <c r="F142" s="723">
        <f>F143</f>
        <v>100</v>
      </c>
      <c r="G142" s="695"/>
      <c r="H142" s="9"/>
      <c r="K142" s="679"/>
      <c r="L142" s="679"/>
      <c r="M142" s="681"/>
    </row>
    <row r="143" spans="1:14" s="38" customFormat="1" ht="21" customHeight="1" thickBot="1" x14ac:dyDescent="0.25">
      <c r="A143" s="724">
        <v>100</v>
      </c>
      <c r="B143" s="725" t="s">
        <v>25</v>
      </c>
      <c r="C143" s="726" t="s">
        <v>584</v>
      </c>
      <c r="D143" s="727" t="s">
        <v>585</v>
      </c>
      <c r="E143" s="2583">
        <v>100</v>
      </c>
      <c r="F143" s="728">
        <v>100</v>
      </c>
      <c r="G143" s="729"/>
      <c r="H143" s="9"/>
      <c r="I143" s="9"/>
      <c r="J143" s="9"/>
      <c r="K143" s="679"/>
      <c r="L143" s="679"/>
      <c r="M143" s="681"/>
    </row>
    <row r="144" spans="1:14" s="38" customFormat="1" ht="12.75" customHeight="1" x14ac:dyDescent="0.2">
      <c r="A144" s="9"/>
      <c r="B144" s="730"/>
      <c r="C144" s="731"/>
      <c r="D144" s="732"/>
      <c r="E144" s="733"/>
      <c r="F144" s="733"/>
      <c r="G144" s="733"/>
      <c r="H144" s="81"/>
      <c r="I144" s="9"/>
      <c r="K144" s="679"/>
      <c r="L144" s="679"/>
      <c r="M144" s="681"/>
    </row>
    <row r="145" spans="1:13" s="38" customFormat="1" x14ac:dyDescent="0.2">
      <c r="A145" s="9"/>
      <c r="B145" s="730"/>
      <c r="C145" s="731"/>
      <c r="D145" s="732"/>
      <c r="E145" s="733"/>
      <c r="F145" s="733"/>
      <c r="G145" s="733"/>
      <c r="H145" s="81"/>
      <c r="I145" s="9"/>
      <c r="K145" s="679"/>
      <c r="L145" s="679"/>
      <c r="M145" s="681"/>
    </row>
    <row r="146" spans="1:13" s="38" customFormat="1" ht="18.75" customHeight="1" x14ac:dyDescent="0.25">
      <c r="B146" s="578" t="s">
        <v>586</v>
      </c>
      <c r="C146" s="35"/>
      <c r="D146" s="35"/>
      <c r="E146" s="35"/>
      <c r="F146" s="35"/>
      <c r="G146" s="35"/>
      <c r="H146" s="81"/>
      <c r="I146" s="9"/>
      <c r="K146" s="679"/>
      <c r="L146" s="679"/>
      <c r="M146" s="681"/>
    </row>
    <row r="147" spans="1:13" s="38" customFormat="1" ht="12.75" customHeight="1" thickBot="1" x14ac:dyDescent="0.25">
      <c r="B147" s="2"/>
      <c r="C147" s="2"/>
      <c r="D147" s="2"/>
      <c r="E147" s="5"/>
      <c r="F147" s="5"/>
      <c r="G147" s="5" t="s">
        <v>19</v>
      </c>
      <c r="H147" s="81"/>
      <c r="I147" s="9"/>
      <c r="K147" s="679"/>
      <c r="L147" s="679"/>
      <c r="M147" s="681"/>
    </row>
    <row r="148" spans="1:13" s="38" customFormat="1" ht="12.75" customHeight="1" x14ac:dyDescent="0.2">
      <c r="A148" s="3101" t="s">
        <v>142</v>
      </c>
      <c r="B148" s="3123" t="s">
        <v>24</v>
      </c>
      <c r="C148" s="3105" t="s">
        <v>587</v>
      </c>
      <c r="D148" s="3117" t="s">
        <v>35</v>
      </c>
      <c r="E148" s="3109" t="s">
        <v>143</v>
      </c>
      <c r="F148" s="3111" t="s">
        <v>144</v>
      </c>
      <c r="G148" s="3127" t="s">
        <v>38</v>
      </c>
      <c r="H148" s="81"/>
      <c r="I148" s="9"/>
      <c r="K148" s="679"/>
      <c r="L148" s="679"/>
      <c r="M148" s="681"/>
    </row>
    <row r="149" spans="1:13" s="38" customFormat="1" ht="15.75" customHeight="1" thickBot="1" x14ac:dyDescent="0.25">
      <c r="A149" s="3102"/>
      <c r="B149" s="3124"/>
      <c r="C149" s="3106"/>
      <c r="D149" s="3121"/>
      <c r="E149" s="3110"/>
      <c r="F149" s="3112"/>
      <c r="G149" s="3128"/>
      <c r="H149" s="81"/>
      <c r="I149" s="9"/>
      <c r="K149" s="679"/>
      <c r="L149" s="679"/>
      <c r="M149" s="681"/>
    </row>
    <row r="150" spans="1:13" s="38" customFormat="1" ht="15" customHeight="1" thickBot="1" x14ac:dyDescent="0.25">
      <c r="A150" s="20">
        <f>A151</f>
        <v>1300</v>
      </c>
      <c r="B150" s="24" t="s">
        <v>25</v>
      </c>
      <c r="C150" s="19" t="s">
        <v>23</v>
      </c>
      <c r="D150" s="19" t="s">
        <v>27</v>
      </c>
      <c r="E150" s="20">
        <f>E151</f>
        <v>0</v>
      </c>
      <c r="F150" s="734">
        <v>0</v>
      </c>
      <c r="G150" s="215" t="s">
        <v>21</v>
      </c>
      <c r="H150" s="81"/>
      <c r="I150" s="9"/>
      <c r="K150" s="679"/>
      <c r="L150" s="679"/>
      <c r="M150" s="681"/>
    </row>
    <row r="151" spans="1:13" s="38" customFormat="1" ht="12.75" customHeight="1" x14ac:dyDescent="0.2">
      <c r="A151" s="51">
        <v>1300</v>
      </c>
      <c r="B151" s="735" t="s">
        <v>21</v>
      </c>
      <c r="C151" s="144" t="s">
        <v>21</v>
      </c>
      <c r="D151" s="145" t="s">
        <v>17</v>
      </c>
      <c r="E151" s="2553">
        <f>SUM(E152:E152)</f>
        <v>0</v>
      </c>
      <c r="F151" s="736">
        <f>SUM(F152:F152)</f>
        <v>0</v>
      </c>
      <c r="G151" s="172"/>
      <c r="H151" s="81"/>
      <c r="I151" s="9"/>
      <c r="K151" s="679"/>
      <c r="L151" s="679"/>
      <c r="M151" s="681"/>
    </row>
    <row r="152" spans="1:13" s="38" customFormat="1" ht="12.75" customHeight="1" thickBot="1" x14ac:dyDescent="0.25">
      <c r="A152" s="737">
        <v>1300</v>
      </c>
      <c r="B152" s="597" t="s">
        <v>25</v>
      </c>
      <c r="C152" s="738" t="s">
        <v>2019</v>
      </c>
      <c r="D152" s="739" t="s">
        <v>2018</v>
      </c>
      <c r="E152" s="2479">
        <v>0</v>
      </c>
      <c r="F152" s="740">
        <v>0</v>
      </c>
      <c r="G152" s="741"/>
      <c r="H152" s="81"/>
      <c r="I152" s="9"/>
      <c r="K152" s="679"/>
      <c r="L152" s="679"/>
      <c r="M152" s="681"/>
    </row>
    <row r="153" spans="1:13" s="38" customFormat="1" ht="12.75" customHeight="1" x14ac:dyDescent="0.2">
      <c r="A153" s="9"/>
      <c r="B153" s="730"/>
      <c r="C153" s="731"/>
      <c r="D153" s="732"/>
      <c r="E153" s="733"/>
      <c r="F153" s="733"/>
      <c r="G153" s="733"/>
      <c r="H153" s="81"/>
      <c r="I153" s="9"/>
      <c r="K153" s="679"/>
      <c r="L153" s="679"/>
      <c r="M153" s="681"/>
    </row>
    <row r="154" spans="1:13" s="38" customFormat="1" ht="12.75" customHeight="1" x14ac:dyDescent="0.2">
      <c r="A154" s="9"/>
      <c r="B154" s="730"/>
      <c r="C154" s="731"/>
      <c r="D154" s="732"/>
      <c r="E154" s="733"/>
      <c r="F154" s="733"/>
      <c r="G154" s="733"/>
      <c r="H154" s="81"/>
      <c r="I154" s="9"/>
      <c r="K154" s="679"/>
      <c r="L154" s="679"/>
      <c r="M154" s="681"/>
    </row>
    <row r="155" spans="1:13" s="38" customFormat="1" ht="18.75" customHeight="1" x14ac:dyDescent="0.25">
      <c r="A155" s="435"/>
      <c r="B155" s="578" t="s">
        <v>588</v>
      </c>
      <c r="C155" s="35"/>
      <c r="D155" s="35"/>
      <c r="E155" s="35"/>
      <c r="F155" s="35"/>
      <c r="G155" s="35"/>
      <c r="H155" s="742"/>
      <c r="I155" s="9"/>
      <c r="K155" s="679"/>
      <c r="L155" s="679"/>
      <c r="M155" s="681"/>
    </row>
    <row r="156" spans="1:13" s="38" customFormat="1" ht="12.75" customHeight="1" thickBot="1" x14ac:dyDescent="0.25">
      <c r="B156" s="2"/>
      <c r="C156" s="4"/>
      <c r="D156" s="2"/>
      <c r="E156" s="12"/>
      <c r="F156" s="12"/>
      <c r="G156" s="90" t="s">
        <v>19</v>
      </c>
      <c r="H156" s="743"/>
      <c r="K156" s="679"/>
      <c r="L156" s="679"/>
      <c r="M156" s="681"/>
    </row>
    <row r="157" spans="1:13" s="38" customFormat="1" ht="11.25" customHeight="1" x14ac:dyDescent="0.2">
      <c r="A157" s="3101" t="s">
        <v>142</v>
      </c>
      <c r="B157" s="3103" t="s">
        <v>24</v>
      </c>
      <c r="C157" s="3137" t="s">
        <v>589</v>
      </c>
      <c r="D157" s="3117" t="s">
        <v>18</v>
      </c>
      <c r="E157" s="3109" t="s">
        <v>143</v>
      </c>
      <c r="F157" s="3111" t="s">
        <v>144</v>
      </c>
      <c r="G157" s="3119" t="s">
        <v>38</v>
      </c>
    </row>
    <row r="158" spans="1:13" s="38" customFormat="1" ht="18" customHeight="1" thickBot="1" x14ac:dyDescent="0.25">
      <c r="A158" s="3102"/>
      <c r="B158" s="3104"/>
      <c r="C158" s="3138"/>
      <c r="D158" s="3121"/>
      <c r="E158" s="3110"/>
      <c r="F158" s="3112"/>
      <c r="G158" s="3122"/>
      <c r="K158" s="679"/>
      <c r="L158" s="679"/>
      <c r="M158" s="681"/>
    </row>
    <row r="159" spans="1:13" s="38" customFormat="1" ht="15" customHeight="1" thickBot="1" x14ac:dyDescent="0.25">
      <c r="A159" s="20">
        <f>SUM(A160:A164)</f>
        <v>337</v>
      </c>
      <c r="B159" s="25" t="s">
        <v>25</v>
      </c>
      <c r="C159" s="23" t="s">
        <v>23</v>
      </c>
      <c r="D159" s="19" t="s">
        <v>27</v>
      </c>
      <c r="E159" s="20">
        <f>SUM(E160:E164)</f>
        <v>2132.75</v>
      </c>
      <c r="F159" s="20">
        <f>F160+F161+F162+F163+F164</f>
        <v>2132.75</v>
      </c>
      <c r="G159" s="215" t="s">
        <v>21</v>
      </c>
      <c r="K159" s="679"/>
      <c r="L159" s="679"/>
      <c r="M159" s="681"/>
    </row>
    <row r="160" spans="1:13" s="38" customFormat="1" x14ac:dyDescent="0.2">
      <c r="A160" s="744">
        <v>127.5</v>
      </c>
      <c r="B160" s="691" t="s">
        <v>25</v>
      </c>
      <c r="C160" s="745" t="s">
        <v>590</v>
      </c>
      <c r="D160" s="746" t="s">
        <v>2183</v>
      </c>
      <c r="E160" s="2481">
        <v>187.5</v>
      </c>
      <c r="F160" s="2835">
        <v>187.5</v>
      </c>
      <c r="G160" s="747"/>
      <c r="K160" s="679"/>
      <c r="L160" s="679"/>
      <c r="M160" s="681"/>
    </row>
    <row r="161" spans="1:13" s="38" customFormat="1" x14ac:dyDescent="0.2">
      <c r="A161" s="748">
        <v>22.5</v>
      </c>
      <c r="B161" s="691" t="s">
        <v>25</v>
      </c>
      <c r="C161" s="745" t="s">
        <v>590</v>
      </c>
      <c r="D161" s="746" t="s">
        <v>2181</v>
      </c>
      <c r="E161" s="2482">
        <v>1062.5</v>
      </c>
      <c r="F161" s="422">
        <v>1062.5</v>
      </c>
      <c r="G161" s="747"/>
      <c r="K161" s="679"/>
      <c r="L161" s="679"/>
      <c r="M161" s="681"/>
    </row>
    <row r="162" spans="1:13" s="38" customFormat="1" x14ac:dyDescent="0.2">
      <c r="A162" s="744">
        <v>158.94999999999999</v>
      </c>
      <c r="B162" s="691" t="s">
        <v>25</v>
      </c>
      <c r="C162" s="745" t="s">
        <v>591</v>
      </c>
      <c r="D162" s="746" t="s">
        <v>2184</v>
      </c>
      <c r="E162" s="2481">
        <v>0</v>
      </c>
      <c r="F162" s="2835">
        <v>0</v>
      </c>
      <c r="G162" s="747"/>
    </row>
    <row r="163" spans="1:13" x14ac:dyDescent="0.2">
      <c r="A163" s="748">
        <v>28.05</v>
      </c>
      <c r="B163" s="691" t="s">
        <v>25</v>
      </c>
      <c r="C163" s="745" t="s">
        <v>591</v>
      </c>
      <c r="D163" s="746" t="s">
        <v>2182</v>
      </c>
      <c r="E163" s="2482">
        <v>0</v>
      </c>
      <c r="F163" s="422">
        <v>0</v>
      </c>
      <c r="G163" s="747"/>
      <c r="H163" s="38"/>
      <c r="I163" s="38"/>
      <c r="J163" s="38"/>
      <c r="K163" s="679"/>
      <c r="L163" s="679"/>
      <c r="M163" s="681"/>
    </row>
    <row r="164" spans="1:13" ht="23.25" thickBot="1" x14ac:dyDescent="0.25">
      <c r="A164" s="749">
        <v>0</v>
      </c>
      <c r="B164" s="750" t="s">
        <v>25</v>
      </c>
      <c r="C164" s="751" t="s">
        <v>592</v>
      </c>
      <c r="D164" s="320" t="s">
        <v>593</v>
      </c>
      <c r="E164" s="2483">
        <v>882.75</v>
      </c>
      <c r="F164" s="431">
        <v>882.75</v>
      </c>
      <c r="G164" s="752"/>
      <c r="H164" s="38"/>
      <c r="I164" s="38"/>
      <c r="J164" s="38"/>
      <c r="K164" s="679"/>
      <c r="L164" s="679"/>
      <c r="M164" s="681"/>
    </row>
    <row r="165" spans="1:13" ht="12.75" customHeight="1" x14ac:dyDescent="0.2">
      <c r="A165" s="38"/>
      <c r="B165" s="270"/>
      <c r="C165" s="38"/>
      <c r="D165" s="38"/>
      <c r="E165" s="38"/>
      <c r="F165" s="38"/>
      <c r="G165" s="38"/>
      <c r="H165" s="270"/>
      <c r="I165" s="38"/>
    </row>
    <row r="166" spans="1:13" ht="12.75" customHeight="1" x14ac:dyDescent="0.2">
      <c r="B166" s="730"/>
      <c r="C166" s="731"/>
      <c r="D166" s="732"/>
      <c r="E166" s="733"/>
      <c r="F166" s="733"/>
      <c r="G166" s="733"/>
      <c r="H166" s="81"/>
      <c r="I166" s="38"/>
    </row>
    <row r="167" spans="1:13" ht="18.75" customHeight="1" x14ac:dyDescent="0.25">
      <c r="B167" s="753" t="s">
        <v>594</v>
      </c>
      <c r="C167" s="753"/>
      <c r="D167" s="753"/>
      <c r="E167" s="753"/>
      <c r="F167" s="753"/>
      <c r="G167" s="753"/>
      <c r="H167" s="754"/>
    </row>
    <row r="168" spans="1:13" ht="12.75" customHeight="1" thickBot="1" x14ac:dyDescent="0.3">
      <c r="B168" s="294"/>
      <c r="C168" s="294"/>
      <c r="D168" s="294"/>
      <c r="E168" s="755"/>
      <c r="F168" s="755"/>
      <c r="G168" s="755" t="s">
        <v>19</v>
      </c>
      <c r="H168" s="575"/>
    </row>
    <row r="169" spans="1:13" ht="12.75" customHeight="1" x14ac:dyDescent="0.2">
      <c r="A169" s="3101" t="s">
        <v>142</v>
      </c>
      <c r="B169" s="3113" t="s">
        <v>20</v>
      </c>
      <c r="C169" s="3115" t="s">
        <v>595</v>
      </c>
      <c r="D169" s="3117" t="s">
        <v>39</v>
      </c>
      <c r="E169" s="3109" t="s">
        <v>143</v>
      </c>
      <c r="F169" s="3111" t="s">
        <v>144</v>
      </c>
      <c r="G169" s="3119" t="s">
        <v>38</v>
      </c>
      <c r="H169" s="9"/>
    </row>
    <row r="170" spans="1:13" ht="15.75" customHeight="1" thickBot="1" x14ac:dyDescent="0.25">
      <c r="A170" s="3102"/>
      <c r="B170" s="3134"/>
      <c r="C170" s="3133"/>
      <c r="D170" s="3121"/>
      <c r="E170" s="3110"/>
      <c r="F170" s="3112"/>
      <c r="G170" s="3122"/>
      <c r="H170" s="9"/>
    </row>
    <row r="171" spans="1:13" ht="15" customHeight="1" thickBot="1" x14ac:dyDescent="0.25">
      <c r="A171" s="756">
        <f>A172</f>
        <v>15400</v>
      </c>
      <c r="B171" s="212" t="s">
        <v>22</v>
      </c>
      <c r="C171" s="213" t="s">
        <v>23</v>
      </c>
      <c r="D171" s="757" t="s">
        <v>42</v>
      </c>
      <c r="E171" s="756">
        <f>E172</f>
        <v>15400</v>
      </c>
      <c r="F171" s="756">
        <f>F172</f>
        <v>15400</v>
      </c>
      <c r="G171" s="215" t="s">
        <v>21</v>
      </c>
      <c r="H171" s="9"/>
    </row>
    <row r="172" spans="1:13" ht="12.75" customHeight="1" x14ac:dyDescent="0.2">
      <c r="A172" s="758">
        <f>SUM(A173:A178)</f>
        <v>15400</v>
      </c>
      <c r="B172" s="36" t="s">
        <v>25</v>
      </c>
      <c r="C172" s="34" t="s">
        <v>21</v>
      </c>
      <c r="D172" s="759" t="s">
        <v>596</v>
      </c>
      <c r="E172" s="2476">
        <f>SUM(E173:E178)</f>
        <v>15400</v>
      </c>
      <c r="F172" s="83">
        <f>SUM(F173:F178)</f>
        <v>15400</v>
      </c>
      <c r="G172" s="760"/>
      <c r="H172" s="9"/>
    </row>
    <row r="173" spans="1:13" x14ac:dyDescent="0.2">
      <c r="A173" s="355">
        <v>2000</v>
      </c>
      <c r="B173" s="16" t="s">
        <v>25</v>
      </c>
      <c r="C173" s="761">
        <v>70100000000</v>
      </c>
      <c r="D173" s="762" t="s">
        <v>597</v>
      </c>
      <c r="E173" s="2472">
        <v>2000</v>
      </c>
      <c r="F173" s="30">
        <v>2000</v>
      </c>
      <c r="G173" s="642"/>
      <c r="H173" s="9"/>
    </row>
    <row r="174" spans="1:13" x14ac:dyDescent="0.2">
      <c r="A174" s="355">
        <v>10200</v>
      </c>
      <c r="B174" s="16" t="s">
        <v>25</v>
      </c>
      <c r="C174" s="761">
        <v>70200000000</v>
      </c>
      <c r="D174" s="762" t="s">
        <v>598</v>
      </c>
      <c r="E174" s="2472">
        <v>10200</v>
      </c>
      <c r="F174" s="30">
        <v>10200</v>
      </c>
      <c r="G174" s="695"/>
      <c r="H174" s="9"/>
    </row>
    <row r="175" spans="1:13" x14ac:dyDescent="0.2">
      <c r="A175" s="763">
        <v>300</v>
      </c>
      <c r="B175" s="764" t="s">
        <v>25</v>
      </c>
      <c r="C175" s="761">
        <v>70300000000</v>
      </c>
      <c r="D175" s="765" t="s">
        <v>599</v>
      </c>
      <c r="E175" s="2471">
        <v>300</v>
      </c>
      <c r="F175" s="766">
        <v>300</v>
      </c>
      <c r="G175" s="767"/>
      <c r="H175" s="9"/>
    </row>
    <row r="176" spans="1:13" x14ac:dyDescent="0.2">
      <c r="A176" s="763">
        <v>0</v>
      </c>
      <c r="B176" s="764" t="s">
        <v>25</v>
      </c>
      <c r="C176" s="761">
        <v>70400000000</v>
      </c>
      <c r="D176" s="768" t="s">
        <v>600</v>
      </c>
      <c r="E176" s="2471">
        <v>0</v>
      </c>
      <c r="F176" s="766">
        <v>0</v>
      </c>
      <c r="G176" s="767"/>
      <c r="H176" s="405"/>
    </row>
    <row r="177" spans="1:8" x14ac:dyDescent="0.2">
      <c r="A177" s="355">
        <v>400</v>
      </c>
      <c r="B177" s="16" t="s">
        <v>25</v>
      </c>
      <c r="C177" s="761">
        <v>70500000000</v>
      </c>
      <c r="D177" s="769" t="s">
        <v>601</v>
      </c>
      <c r="E177" s="2472">
        <v>400</v>
      </c>
      <c r="F177" s="30">
        <v>400</v>
      </c>
      <c r="G177" s="695"/>
      <c r="H177" s="405"/>
    </row>
    <row r="178" spans="1:8" ht="12" thickBot="1" x14ac:dyDescent="0.25">
      <c r="A178" s="384">
        <v>2500</v>
      </c>
      <c r="B178" s="87" t="s">
        <v>25</v>
      </c>
      <c r="C178" s="770">
        <v>70600000000</v>
      </c>
      <c r="D178" s="771" t="s">
        <v>602</v>
      </c>
      <c r="E178" s="2540">
        <v>2500</v>
      </c>
      <c r="F178" s="29">
        <v>2500</v>
      </c>
      <c r="G178" s="729"/>
      <c r="H178" s="405"/>
    </row>
  </sheetData>
  <mergeCells count="72">
    <mergeCell ref="F68:F69"/>
    <mergeCell ref="G68:G69"/>
    <mergeCell ref="A131:A132"/>
    <mergeCell ref="B131:B132"/>
    <mergeCell ref="C131:C132"/>
    <mergeCell ref="D131:D132"/>
    <mergeCell ref="E131:E132"/>
    <mergeCell ref="F131:F132"/>
    <mergeCell ref="G131:G132"/>
    <mergeCell ref="A68:A69"/>
    <mergeCell ref="B68:B69"/>
    <mergeCell ref="C68:C69"/>
    <mergeCell ref="D68:D69"/>
    <mergeCell ref="E68:E69"/>
    <mergeCell ref="G86:G87"/>
    <mergeCell ref="G157:G158"/>
    <mergeCell ref="A169:A170"/>
    <mergeCell ref="B169:B170"/>
    <mergeCell ref="C169:C170"/>
    <mergeCell ref="D169:D170"/>
    <mergeCell ref="E169:E170"/>
    <mergeCell ref="F169:F170"/>
    <mergeCell ref="G169:G170"/>
    <mergeCell ref="A157:A158"/>
    <mergeCell ref="B157:B158"/>
    <mergeCell ref="C157:C158"/>
    <mergeCell ref="D157:D158"/>
    <mergeCell ref="E157:E158"/>
    <mergeCell ref="F157:F158"/>
    <mergeCell ref="F148:F149"/>
    <mergeCell ref="G148:G149"/>
    <mergeCell ref="A86:A87"/>
    <mergeCell ref="B86:B87"/>
    <mergeCell ref="C86:C87"/>
    <mergeCell ref="D86:D87"/>
    <mergeCell ref="E86:E87"/>
    <mergeCell ref="F86:F87"/>
    <mergeCell ref="A148:A149"/>
    <mergeCell ref="B148:B149"/>
    <mergeCell ref="C148:C149"/>
    <mergeCell ref="D148:D149"/>
    <mergeCell ref="E148:E149"/>
    <mergeCell ref="H39:H40"/>
    <mergeCell ref="A51:A52"/>
    <mergeCell ref="B51:B52"/>
    <mergeCell ref="C51:C52"/>
    <mergeCell ref="D51:D52"/>
    <mergeCell ref="E51:E52"/>
    <mergeCell ref="F51:F52"/>
    <mergeCell ref="G51:G52"/>
    <mergeCell ref="A1:H1"/>
    <mergeCell ref="G21:G22"/>
    <mergeCell ref="B37:G37"/>
    <mergeCell ref="A39:A40"/>
    <mergeCell ref="B39:B40"/>
    <mergeCell ref="C39:C40"/>
    <mergeCell ref="D39:D40"/>
    <mergeCell ref="E39:E40"/>
    <mergeCell ref="F39:F40"/>
    <mergeCell ref="G39:G40"/>
    <mergeCell ref="A21:A22"/>
    <mergeCell ref="B21:B22"/>
    <mergeCell ref="C21:C22"/>
    <mergeCell ref="D21:D22"/>
    <mergeCell ref="E21:E22"/>
    <mergeCell ref="F21:F22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6"/>
  <sheetViews>
    <sheetView topLeftCell="C1" zoomScaleNormal="100" workbookViewId="0">
      <selection activeCell="G25" sqref="G25"/>
    </sheetView>
  </sheetViews>
  <sheetFormatPr defaultRowHeight="12.75" x14ac:dyDescent="0.2"/>
  <cols>
    <col min="1" max="1" width="10.7109375" style="54" customWidth="1"/>
    <col min="2" max="2" width="3.7109375" style="54" customWidth="1"/>
    <col min="3" max="5" width="5.42578125" style="54" customWidth="1"/>
    <col min="6" max="6" width="20.7109375" style="54" customWidth="1"/>
    <col min="7" max="7" width="29.5703125" style="54" customWidth="1"/>
    <col min="8" max="8" width="14.85546875" style="54" customWidth="1"/>
    <col min="9" max="16384" width="9.140625" style="54"/>
  </cols>
  <sheetData>
    <row r="1" spans="1:8" x14ac:dyDescent="0.2">
      <c r="H1" s="161"/>
    </row>
    <row r="2" spans="1:8" s="9" customFormat="1" ht="18" customHeight="1" x14ac:dyDescent="0.2">
      <c r="A2" s="3064" t="s">
        <v>665</v>
      </c>
      <c r="B2" s="3064"/>
      <c r="C2" s="3064"/>
      <c r="D2" s="3064"/>
      <c r="E2" s="3064"/>
      <c r="F2" s="3064"/>
      <c r="G2" s="3064"/>
      <c r="H2" s="3064"/>
    </row>
    <row r="4" spans="1:8" ht="15.75" x14ac:dyDescent="0.25">
      <c r="A4" s="3150" t="s">
        <v>139</v>
      </c>
      <c r="B4" s="3150"/>
      <c r="C4" s="3150"/>
      <c r="D4" s="3150"/>
      <c r="E4" s="3150"/>
      <c r="F4" s="3150"/>
      <c r="G4" s="3150"/>
      <c r="H4" s="3150"/>
    </row>
    <row r="5" spans="1:8" ht="15.75" x14ac:dyDescent="0.25">
      <c r="A5" s="162"/>
      <c r="B5" s="162"/>
      <c r="C5" s="162"/>
      <c r="D5" s="162"/>
      <c r="E5" s="162"/>
      <c r="F5" s="162"/>
      <c r="G5" s="162"/>
      <c r="H5" s="162"/>
    </row>
    <row r="6" spans="1:8" s="59" customFormat="1" ht="15.75" x14ac:dyDescent="0.25">
      <c r="A6" s="3079" t="s">
        <v>421</v>
      </c>
      <c r="B6" s="3079"/>
      <c r="C6" s="3079"/>
      <c r="D6" s="3079"/>
      <c r="E6" s="3079"/>
      <c r="F6" s="3079"/>
      <c r="G6" s="3079"/>
      <c r="H6" s="3079"/>
    </row>
    <row r="7" spans="1:8" s="59" customFormat="1" ht="15.75" x14ac:dyDescent="0.25">
      <c r="A7" s="27"/>
      <c r="B7" s="27"/>
      <c r="C7" s="27"/>
      <c r="D7" s="27"/>
      <c r="E7" s="27"/>
      <c r="F7" s="27"/>
      <c r="G7" s="27"/>
      <c r="H7" s="27"/>
    </row>
    <row r="8" spans="1:8" s="59" customFormat="1" ht="15.75" x14ac:dyDescent="0.25">
      <c r="A8" s="27"/>
      <c r="B8" s="27"/>
      <c r="C8" s="27"/>
      <c r="D8" s="27"/>
      <c r="E8" s="27"/>
      <c r="F8" s="27"/>
      <c r="G8" s="27"/>
      <c r="H8" s="27"/>
    </row>
    <row r="9" spans="1:8" ht="12.75" customHeight="1" thickBot="1" x14ac:dyDescent="0.25">
      <c r="B9" s="55"/>
      <c r="C9" s="56"/>
      <c r="D9" s="56"/>
      <c r="E9" s="56"/>
      <c r="F9" s="56"/>
      <c r="G9" s="56"/>
      <c r="H9" s="57" t="s">
        <v>37</v>
      </c>
    </row>
    <row r="10" spans="1:8" ht="13.5" thickBot="1" x14ac:dyDescent="0.25">
      <c r="A10" s="167" t="s">
        <v>142</v>
      </c>
      <c r="B10" s="3151" t="s">
        <v>16</v>
      </c>
      <c r="C10" s="3152"/>
      <c r="D10" s="3152"/>
      <c r="E10" s="3153"/>
      <c r="F10" s="3152" t="s">
        <v>14</v>
      </c>
      <c r="G10" s="3153"/>
      <c r="H10" s="2216" t="s">
        <v>144</v>
      </c>
    </row>
    <row r="11" spans="1:8" ht="13.5" thickBot="1" x14ac:dyDescent="0.25">
      <c r="A11" s="58">
        <f>SUM(A12:A16)</f>
        <v>4376</v>
      </c>
      <c r="B11" s="62" t="s">
        <v>25</v>
      </c>
      <c r="C11" s="60" t="s">
        <v>15</v>
      </c>
      <c r="D11" s="61" t="s">
        <v>31</v>
      </c>
      <c r="E11" s="63" t="s">
        <v>32</v>
      </c>
      <c r="F11" s="3178" t="s">
        <v>603</v>
      </c>
      <c r="G11" s="3178"/>
      <c r="H11" s="58">
        <f>H12+H13+H14+H15+H16</f>
        <v>4480.5</v>
      </c>
    </row>
    <row r="12" spans="1:8" ht="12.75" customHeight="1" x14ac:dyDescent="0.2">
      <c r="A12" s="772">
        <v>2750</v>
      </c>
      <c r="B12" s="773" t="s">
        <v>26</v>
      </c>
      <c r="C12" s="774">
        <v>1701</v>
      </c>
      <c r="D12" s="775">
        <v>3314</v>
      </c>
      <c r="E12" s="776">
        <v>2122</v>
      </c>
      <c r="F12" s="3186" t="s">
        <v>604</v>
      </c>
      <c r="G12" s="3187"/>
      <c r="H12" s="1019">
        <v>2731.86</v>
      </c>
    </row>
    <row r="13" spans="1:8" x14ac:dyDescent="0.2">
      <c r="A13" s="772">
        <v>1058</v>
      </c>
      <c r="B13" s="773" t="s">
        <v>26</v>
      </c>
      <c r="C13" s="777">
        <v>1702</v>
      </c>
      <c r="D13" s="775">
        <v>3315</v>
      </c>
      <c r="E13" s="778">
        <v>2122</v>
      </c>
      <c r="F13" s="3188" t="s">
        <v>605</v>
      </c>
      <c r="G13" s="3189"/>
      <c r="H13" s="1019">
        <v>1114.1300000000001</v>
      </c>
    </row>
    <row r="14" spans="1:8" x14ac:dyDescent="0.2">
      <c r="A14" s="355">
        <v>13</v>
      </c>
      <c r="B14" s="773" t="s">
        <v>26</v>
      </c>
      <c r="C14" s="777">
        <v>1703</v>
      </c>
      <c r="D14" s="775">
        <v>3315</v>
      </c>
      <c r="E14" s="778">
        <v>2122</v>
      </c>
      <c r="F14" s="3188" t="s">
        <v>606</v>
      </c>
      <c r="G14" s="3189"/>
      <c r="H14" s="30">
        <v>78.930000000000007</v>
      </c>
    </row>
    <row r="15" spans="1:8" x14ac:dyDescent="0.2">
      <c r="A15" s="355">
        <v>374</v>
      </c>
      <c r="B15" s="773" t="s">
        <v>26</v>
      </c>
      <c r="C15" s="777">
        <v>1704</v>
      </c>
      <c r="D15" s="775">
        <v>3315</v>
      </c>
      <c r="E15" s="778">
        <v>2122</v>
      </c>
      <c r="F15" s="3188" t="s">
        <v>607</v>
      </c>
      <c r="G15" s="3189"/>
      <c r="H15" s="30">
        <v>374</v>
      </c>
    </row>
    <row r="16" spans="1:8" ht="13.5" thickBot="1" x14ac:dyDescent="0.25">
      <c r="A16" s="779">
        <v>181</v>
      </c>
      <c r="B16" s="780" t="s">
        <v>26</v>
      </c>
      <c r="C16" s="781">
        <v>1705</v>
      </c>
      <c r="D16" s="782">
        <v>3315</v>
      </c>
      <c r="E16" s="783">
        <v>2122</v>
      </c>
      <c r="F16" s="3190" t="s">
        <v>608</v>
      </c>
      <c r="G16" s="3191"/>
      <c r="H16" s="1020">
        <v>181.58</v>
      </c>
    </row>
    <row r="17" spans="1:8" x14ac:dyDescent="0.2">
      <c r="B17" s="784"/>
      <c r="C17" s="785"/>
      <c r="D17" s="786"/>
      <c r="E17" s="787"/>
      <c r="F17" s="788"/>
      <c r="G17" s="788"/>
      <c r="H17" s="789"/>
    </row>
    <row r="19" spans="1:8" x14ac:dyDescent="0.2">
      <c r="A19" s="2442"/>
      <c r="B19" s="2442"/>
      <c r="C19" s="2442"/>
      <c r="D19" s="2442"/>
      <c r="E19" s="2442"/>
      <c r="F19" s="2442"/>
      <c r="G19" s="276"/>
      <c r="H19" s="59"/>
    </row>
    <row r="20" spans="1:8" x14ac:dyDescent="0.2">
      <c r="A20" s="2440"/>
      <c r="B20" s="2440"/>
      <c r="C20" s="2440"/>
      <c r="D20" s="276"/>
      <c r="E20" s="276"/>
      <c r="F20" s="59"/>
      <c r="G20" s="276"/>
      <c r="H20" s="1428"/>
    </row>
    <row r="21" spans="1:8" x14ac:dyDescent="0.2">
      <c r="A21" s="2442"/>
      <c r="B21" s="2442"/>
      <c r="C21" s="2442"/>
      <c r="D21" s="2442"/>
      <c r="E21" s="2442"/>
      <c r="F21" s="2442"/>
      <c r="G21" s="276"/>
      <c r="H21" s="59"/>
    </row>
    <row r="22" spans="1:8" x14ac:dyDescent="0.2">
      <c r="A22" s="2440"/>
      <c r="B22" s="2440"/>
      <c r="C22" s="2440"/>
      <c r="D22" s="276"/>
      <c r="E22" s="276"/>
      <c r="F22" s="59"/>
      <c r="G22" s="276"/>
      <c r="H22" s="59"/>
    </row>
    <row r="23" spans="1:8" x14ac:dyDescent="0.2">
      <c r="A23" s="2442"/>
      <c r="B23" s="2442"/>
      <c r="C23" s="2442"/>
      <c r="D23" s="2442"/>
      <c r="E23" s="2442"/>
      <c r="F23" s="2442"/>
      <c r="G23" s="276"/>
      <c r="H23" s="59"/>
    </row>
    <row r="24" spans="1:8" x14ac:dyDescent="0.2">
      <c r="A24" s="2441"/>
      <c r="B24" s="2441"/>
      <c r="C24" s="2441"/>
      <c r="D24" s="59"/>
      <c r="E24" s="59"/>
      <c r="F24" s="59"/>
      <c r="G24" s="59"/>
      <c r="H24" s="59"/>
    </row>
    <row r="25" spans="1:8" x14ac:dyDescent="0.2">
      <c r="A25" s="59"/>
      <c r="B25" s="59"/>
      <c r="C25" s="59"/>
      <c r="D25" s="59"/>
      <c r="E25" s="59"/>
      <c r="F25" s="59"/>
      <c r="G25" s="59"/>
      <c r="H25" s="59"/>
    </row>
    <row r="26" spans="1:8" x14ac:dyDescent="0.2">
      <c r="A26" s="59"/>
      <c r="B26" s="59"/>
      <c r="C26" s="59"/>
      <c r="D26" s="59"/>
      <c r="E26" s="59"/>
      <c r="F26" s="59"/>
      <c r="G26" s="59"/>
      <c r="H26" s="59"/>
    </row>
  </sheetData>
  <mergeCells count="11">
    <mergeCell ref="F12:G12"/>
    <mergeCell ref="F13:G13"/>
    <mergeCell ref="F14:G14"/>
    <mergeCell ref="F15:G15"/>
    <mergeCell ref="F16:G16"/>
    <mergeCell ref="F11:G11"/>
    <mergeCell ref="A2:H2"/>
    <mergeCell ref="A4:H4"/>
    <mergeCell ref="A6:H6"/>
    <mergeCell ref="B10:E10"/>
    <mergeCell ref="F10:G1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N58"/>
  <sheetViews>
    <sheetView workbookViewId="0">
      <selection activeCell="A2" sqref="A2:N2"/>
    </sheetView>
  </sheetViews>
  <sheetFormatPr defaultRowHeight="12.75" x14ac:dyDescent="0.2"/>
  <cols>
    <col min="1" max="16384" width="9.140625" style="949"/>
  </cols>
  <sheetData>
    <row r="2" spans="1:14" ht="15.75" x14ac:dyDescent="0.25">
      <c r="A2" s="3020" t="s">
        <v>1999</v>
      </c>
      <c r="B2" s="3020"/>
      <c r="C2" s="3020"/>
      <c r="D2" s="3020"/>
      <c r="E2" s="3020"/>
      <c r="F2" s="3020"/>
      <c r="G2" s="3020"/>
      <c r="H2" s="3020"/>
      <c r="I2" s="3020"/>
      <c r="J2" s="3020"/>
      <c r="K2" s="3020"/>
      <c r="L2" s="3020"/>
      <c r="M2" s="3020"/>
      <c r="N2" s="3020"/>
    </row>
    <row r="4" spans="1:14" x14ac:dyDescent="0.2">
      <c r="A4" s="950" t="s">
        <v>142</v>
      </c>
      <c r="B4" s="3021" t="s">
        <v>2001</v>
      </c>
      <c r="C4" s="3021"/>
      <c r="D4" s="3021"/>
      <c r="E4" s="3021"/>
      <c r="F4" s="3021"/>
      <c r="G4" s="950" t="s">
        <v>667</v>
      </c>
      <c r="H4" s="951" t="s">
        <v>668</v>
      </c>
      <c r="I4" s="951"/>
      <c r="J4" s="951"/>
      <c r="K4" s="951"/>
      <c r="L4" s="951"/>
      <c r="M4" s="951"/>
      <c r="N4" s="951"/>
    </row>
    <row r="5" spans="1:14" x14ac:dyDescent="0.2">
      <c r="A5" s="2196" t="s">
        <v>2000</v>
      </c>
      <c r="B5" s="956" t="s">
        <v>2002</v>
      </c>
      <c r="C5" s="956"/>
      <c r="D5" s="952"/>
      <c r="E5" s="952"/>
      <c r="F5" s="952"/>
      <c r="G5" s="950">
        <v>910</v>
      </c>
      <c r="H5" s="951" t="s">
        <v>669</v>
      </c>
      <c r="I5" s="951"/>
      <c r="J5" s="951"/>
      <c r="K5" s="951"/>
      <c r="L5" s="951"/>
      <c r="M5" s="951"/>
      <c r="N5" s="951"/>
    </row>
    <row r="6" spans="1:14" x14ac:dyDescent="0.2">
      <c r="A6" s="950" t="s">
        <v>144</v>
      </c>
      <c r="B6" s="952" t="s">
        <v>2003</v>
      </c>
      <c r="C6" s="952"/>
      <c r="D6" s="952"/>
      <c r="E6" s="952"/>
      <c r="F6" s="952"/>
      <c r="G6" s="950">
        <v>911</v>
      </c>
      <c r="H6" s="951" t="s">
        <v>670</v>
      </c>
      <c r="I6" s="951"/>
      <c r="J6" s="951"/>
      <c r="K6" s="951"/>
      <c r="L6" s="951"/>
      <c r="M6" s="951"/>
      <c r="N6" s="951"/>
    </row>
    <row r="7" spans="1:14" x14ac:dyDescent="0.2">
      <c r="A7" s="950" t="s">
        <v>2190</v>
      </c>
      <c r="B7" s="3022" t="s">
        <v>2191</v>
      </c>
      <c r="C7" s="3022"/>
      <c r="D7" s="3022"/>
      <c r="E7" s="3022"/>
      <c r="F7" s="3022"/>
      <c r="G7" s="950">
        <v>912</v>
      </c>
      <c r="H7" s="951" t="s">
        <v>673</v>
      </c>
      <c r="I7" s="952"/>
      <c r="J7" s="952"/>
      <c r="K7" s="952"/>
      <c r="L7" s="951"/>
      <c r="M7" s="951"/>
      <c r="N7" s="951"/>
    </row>
    <row r="8" spans="1:14" x14ac:dyDescent="0.2">
      <c r="A8" s="950" t="s">
        <v>671</v>
      </c>
      <c r="B8" s="952" t="s">
        <v>672</v>
      </c>
      <c r="C8" s="952"/>
      <c r="D8" s="952"/>
      <c r="E8" s="952"/>
      <c r="F8" s="952"/>
      <c r="G8" s="950">
        <v>913</v>
      </c>
      <c r="H8" s="952" t="s">
        <v>676</v>
      </c>
      <c r="I8" s="952"/>
      <c r="J8" s="952"/>
      <c r="K8" s="952"/>
      <c r="L8" s="952"/>
      <c r="M8" s="952"/>
      <c r="N8" s="952"/>
    </row>
    <row r="9" spans="1:14" x14ac:dyDescent="0.2">
      <c r="A9" s="953" t="s">
        <v>674</v>
      </c>
      <c r="B9" s="952" t="s">
        <v>675</v>
      </c>
      <c r="C9" s="952"/>
      <c r="D9" s="952"/>
      <c r="E9" s="952"/>
      <c r="F9" s="952"/>
      <c r="G9" s="950">
        <v>914</v>
      </c>
      <c r="H9" s="952" t="s">
        <v>679</v>
      </c>
      <c r="L9" s="952"/>
      <c r="M9" s="952"/>
      <c r="N9" s="952"/>
    </row>
    <row r="10" spans="1:14" x14ac:dyDescent="0.2">
      <c r="A10" s="953" t="s">
        <v>677</v>
      </c>
      <c r="B10" s="952" t="s">
        <v>678</v>
      </c>
      <c r="C10" s="952"/>
      <c r="D10" s="952"/>
      <c r="E10" s="952"/>
      <c r="F10" s="952"/>
      <c r="G10" s="950">
        <v>916</v>
      </c>
      <c r="H10" s="954" t="s">
        <v>682</v>
      </c>
      <c r="I10" s="952"/>
      <c r="J10" s="952"/>
      <c r="K10" s="952"/>
    </row>
    <row r="11" spans="1:14" x14ac:dyDescent="0.2">
      <c r="A11" s="953" t="s">
        <v>680</v>
      </c>
      <c r="B11" s="952" t="s">
        <v>681</v>
      </c>
      <c r="C11" s="952"/>
      <c r="D11" s="952"/>
      <c r="E11" s="952"/>
      <c r="F11" s="952"/>
      <c r="G11" s="950">
        <v>917</v>
      </c>
      <c r="H11" s="952" t="s">
        <v>685</v>
      </c>
      <c r="I11" s="952"/>
      <c r="J11" s="952"/>
      <c r="K11" s="952"/>
      <c r="L11" s="952"/>
      <c r="M11" s="952"/>
      <c r="N11" s="952"/>
    </row>
    <row r="12" spans="1:14" x14ac:dyDescent="0.2">
      <c r="A12" s="953" t="s">
        <v>683</v>
      </c>
      <c r="B12" s="952" t="s">
        <v>684</v>
      </c>
      <c r="C12" s="952"/>
      <c r="D12" s="952"/>
      <c r="E12" s="952"/>
      <c r="F12" s="952"/>
      <c r="G12" s="950">
        <v>919</v>
      </c>
      <c r="H12" s="952" t="s">
        <v>688</v>
      </c>
      <c r="I12" s="952"/>
      <c r="J12" s="952"/>
      <c r="K12" s="952"/>
      <c r="L12" s="952"/>
      <c r="M12" s="952"/>
      <c r="N12" s="952"/>
    </row>
    <row r="13" spans="1:14" x14ac:dyDescent="0.2">
      <c r="A13" s="953" t="s">
        <v>686</v>
      </c>
      <c r="B13" s="952" t="s">
        <v>687</v>
      </c>
      <c r="C13" s="952"/>
      <c r="D13" s="952"/>
      <c r="E13" s="952"/>
      <c r="F13" s="952"/>
      <c r="G13" s="950">
        <v>920</v>
      </c>
      <c r="H13" s="952" t="s">
        <v>691</v>
      </c>
      <c r="I13" s="951"/>
      <c r="J13" s="951"/>
      <c r="K13" s="951"/>
      <c r="L13" s="952"/>
      <c r="M13" s="952"/>
      <c r="N13" s="952"/>
    </row>
    <row r="14" spans="1:14" x14ac:dyDescent="0.2">
      <c r="A14" s="953" t="s">
        <v>689</v>
      </c>
      <c r="B14" s="952" t="s">
        <v>690</v>
      </c>
      <c r="C14" s="952"/>
      <c r="D14" s="952"/>
      <c r="E14" s="952"/>
      <c r="F14" s="952"/>
      <c r="G14" s="950">
        <v>921</v>
      </c>
      <c r="H14" s="951" t="s">
        <v>694</v>
      </c>
      <c r="I14" s="952"/>
      <c r="J14" s="952"/>
      <c r="K14" s="952"/>
      <c r="L14" s="951"/>
      <c r="M14" s="952"/>
      <c r="N14" s="952"/>
    </row>
    <row r="15" spans="1:14" x14ac:dyDescent="0.2">
      <c r="A15" s="953" t="s">
        <v>692</v>
      </c>
      <c r="B15" s="952" t="s">
        <v>693</v>
      </c>
      <c r="C15" s="952"/>
      <c r="D15" s="952"/>
      <c r="E15" s="952"/>
      <c r="F15" s="952"/>
      <c r="G15" s="950">
        <v>923</v>
      </c>
      <c r="H15" s="952" t="s">
        <v>697</v>
      </c>
      <c r="I15" s="952"/>
      <c r="J15" s="952"/>
      <c r="K15" s="952"/>
      <c r="L15" s="952"/>
      <c r="M15" s="952"/>
      <c r="N15" s="952"/>
    </row>
    <row r="16" spans="1:14" x14ac:dyDescent="0.2">
      <c r="A16" s="953" t="s">
        <v>695</v>
      </c>
      <c r="B16" s="952" t="s">
        <v>696</v>
      </c>
      <c r="C16" s="952"/>
      <c r="D16" s="952"/>
      <c r="E16" s="952"/>
      <c r="F16" s="952"/>
      <c r="G16" s="950">
        <v>924</v>
      </c>
      <c r="H16" s="952" t="s">
        <v>700</v>
      </c>
      <c r="I16" s="952"/>
      <c r="J16" s="952"/>
      <c r="K16" s="952"/>
      <c r="L16" s="952"/>
      <c r="M16" s="952"/>
      <c r="N16" s="952"/>
    </row>
    <row r="17" spans="1:14" x14ac:dyDescent="0.2">
      <c r="A17" s="953" t="s">
        <v>698</v>
      </c>
      <c r="B17" s="952" t="s">
        <v>699</v>
      </c>
      <c r="C17" s="952"/>
      <c r="D17" s="952"/>
      <c r="E17" s="952"/>
      <c r="F17" s="952"/>
      <c r="G17" s="950">
        <v>925</v>
      </c>
      <c r="H17" s="952" t="s">
        <v>703</v>
      </c>
      <c r="I17" s="952"/>
      <c r="J17" s="952"/>
      <c r="K17" s="952"/>
      <c r="L17" s="952"/>
      <c r="M17" s="952"/>
      <c r="N17" s="952"/>
    </row>
    <row r="18" spans="1:14" x14ac:dyDescent="0.2">
      <c r="A18" s="953" t="s">
        <v>701</v>
      </c>
      <c r="B18" s="952" t="s">
        <v>702</v>
      </c>
      <c r="C18" s="952"/>
      <c r="D18" s="952"/>
      <c r="E18" s="952"/>
      <c r="F18" s="952"/>
      <c r="G18" s="950">
        <v>926</v>
      </c>
      <c r="H18" s="952" t="s">
        <v>706</v>
      </c>
      <c r="I18" s="952"/>
      <c r="J18" s="952"/>
      <c r="K18" s="952"/>
      <c r="L18" s="952"/>
      <c r="M18" s="952"/>
      <c r="N18" s="952"/>
    </row>
    <row r="19" spans="1:14" x14ac:dyDescent="0.2">
      <c r="A19" s="953" t="s">
        <v>704</v>
      </c>
      <c r="B19" s="952" t="s">
        <v>705</v>
      </c>
      <c r="C19" s="952"/>
      <c r="D19" s="952"/>
      <c r="E19" s="952"/>
      <c r="F19" s="952"/>
      <c r="G19" s="950">
        <v>931</v>
      </c>
      <c r="H19" s="952" t="s">
        <v>709</v>
      </c>
      <c r="I19" s="952"/>
      <c r="J19" s="952"/>
      <c r="K19" s="952"/>
      <c r="L19" s="952"/>
      <c r="M19" s="952"/>
      <c r="N19" s="952"/>
    </row>
    <row r="20" spans="1:14" x14ac:dyDescent="0.2">
      <c r="A20" s="953" t="s">
        <v>707</v>
      </c>
      <c r="B20" s="952" t="s">
        <v>708</v>
      </c>
      <c r="C20" s="952"/>
      <c r="D20" s="952"/>
      <c r="E20" s="952"/>
      <c r="F20" s="952"/>
      <c r="G20" s="950">
        <v>932</v>
      </c>
      <c r="H20" s="952" t="s">
        <v>712</v>
      </c>
      <c r="I20" s="952"/>
      <c r="J20" s="952"/>
      <c r="K20" s="952"/>
      <c r="L20" s="952"/>
      <c r="M20" s="952"/>
      <c r="N20" s="952"/>
    </row>
    <row r="21" spans="1:14" x14ac:dyDescent="0.2">
      <c r="A21" s="953" t="s">
        <v>710</v>
      </c>
      <c r="B21" s="952" t="s">
        <v>711</v>
      </c>
      <c r="C21" s="952"/>
      <c r="D21" s="952"/>
      <c r="E21" s="952"/>
      <c r="F21" s="952"/>
      <c r="G21" s="950">
        <v>934</v>
      </c>
      <c r="H21" s="952" t="s">
        <v>715</v>
      </c>
      <c r="I21" s="952"/>
      <c r="J21" s="952"/>
      <c r="K21" s="952"/>
      <c r="L21" s="952"/>
      <c r="M21" s="952"/>
      <c r="N21" s="952"/>
    </row>
    <row r="22" spans="1:14" x14ac:dyDescent="0.2">
      <c r="A22" s="953" t="s">
        <v>713</v>
      </c>
      <c r="B22" s="952" t="s">
        <v>714</v>
      </c>
      <c r="C22" s="952"/>
      <c r="D22" s="952"/>
      <c r="E22" s="952"/>
      <c r="F22" s="952"/>
      <c r="L22" s="952"/>
      <c r="M22" s="952"/>
      <c r="N22" s="952"/>
    </row>
    <row r="23" spans="1:14" x14ac:dyDescent="0.2">
      <c r="A23" s="953" t="s">
        <v>716</v>
      </c>
      <c r="B23" s="952" t="s">
        <v>717</v>
      </c>
      <c r="C23" s="952"/>
      <c r="D23" s="952"/>
      <c r="E23" s="952"/>
      <c r="F23" s="952"/>
      <c r="G23" s="950"/>
      <c r="H23" s="952"/>
      <c r="I23" s="952"/>
      <c r="J23" s="952"/>
      <c r="K23" s="952"/>
      <c r="L23" s="952"/>
      <c r="M23" s="952"/>
      <c r="N23" s="952"/>
    </row>
    <row r="24" spans="1:14" x14ac:dyDescent="0.2">
      <c r="A24" s="955" t="s">
        <v>718</v>
      </c>
      <c r="B24" s="956" t="s">
        <v>719</v>
      </c>
      <c r="C24" s="956"/>
      <c r="D24" s="952"/>
      <c r="E24" s="952"/>
      <c r="F24" s="952"/>
      <c r="G24" s="950"/>
      <c r="H24" s="952"/>
      <c r="I24" s="952"/>
      <c r="J24" s="952"/>
      <c r="K24" s="952"/>
      <c r="L24" s="952"/>
      <c r="M24" s="952"/>
      <c r="N24" s="952"/>
    </row>
    <row r="25" spans="1:14" x14ac:dyDescent="0.2">
      <c r="G25" s="950"/>
      <c r="H25" s="952"/>
      <c r="I25" s="954"/>
      <c r="J25" s="954"/>
      <c r="K25" s="954"/>
      <c r="L25" s="954"/>
      <c r="M25" s="954"/>
      <c r="N25" s="954"/>
    </row>
    <row r="26" spans="1:14" x14ac:dyDescent="0.2">
      <c r="A26" s="957"/>
      <c r="B26" s="954"/>
      <c r="C26" s="954"/>
      <c r="D26" s="954"/>
      <c r="E26" s="954"/>
      <c r="F26" s="954"/>
      <c r="G26" s="954"/>
      <c r="H26" s="954"/>
      <c r="I26" s="950"/>
      <c r="J26" s="3021"/>
      <c r="K26" s="3021"/>
      <c r="L26" s="3021"/>
      <c r="M26" s="3021"/>
      <c r="N26" s="954"/>
    </row>
    <row r="27" spans="1:14" x14ac:dyDescent="0.2">
      <c r="A27" s="950" t="s">
        <v>22</v>
      </c>
      <c r="B27" s="952" t="s">
        <v>720</v>
      </c>
      <c r="C27" s="952"/>
      <c r="D27" s="952"/>
      <c r="E27" s="952"/>
      <c r="F27" s="952"/>
      <c r="G27" s="952"/>
      <c r="H27" s="952"/>
      <c r="I27" s="950"/>
      <c r="J27" s="3021"/>
      <c r="K27" s="3021"/>
      <c r="L27" s="3021"/>
      <c r="M27" s="3021"/>
      <c r="N27" s="954"/>
    </row>
    <row r="28" spans="1:14" x14ac:dyDescent="0.2">
      <c r="A28" s="950" t="s">
        <v>25</v>
      </c>
      <c r="B28" s="952" t="s">
        <v>721</v>
      </c>
      <c r="C28" s="952"/>
      <c r="D28" s="952"/>
      <c r="E28" s="952"/>
      <c r="F28" s="952"/>
      <c r="G28" s="952"/>
      <c r="H28" s="952"/>
      <c r="I28" s="950"/>
      <c r="J28" s="3021"/>
      <c r="K28" s="3021"/>
      <c r="L28" s="3021"/>
      <c r="M28" s="951"/>
      <c r="N28" s="951"/>
    </row>
    <row r="29" spans="1:14" x14ac:dyDescent="0.2">
      <c r="A29" s="950" t="s">
        <v>26</v>
      </c>
      <c r="B29" s="952" t="s">
        <v>722</v>
      </c>
      <c r="C29" s="952"/>
      <c r="D29" s="952"/>
      <c r="E29" s="952"/>
      <c r="F29" s="952"/>
      <c r="G29" s="952"/>
      <c r="H29" s="952"/>
      <c r="I29" s="951"/>
      <c r="J29" s="951"/>
      <c r="K29" s="951"/>
      <c r="L29" s="954"/>
      <c r="M29" s="954"/>
      <c r="N29" s="954"/>
    </row>
    <row r="30" spans="1:14" x14ac:dyDescent="0.2">
      <c r="A30" s="950" t="s">
        <v>36</v>
      </c>
      <c r="B30" s="951" t="s">
        <v>723</v>
      </c>
      <c r="C30" s="951"/>
      <c r="D30" s="951"/>
      <c r="E30" s="951"/>
      <c r="F30" s="951"/>
      <c r="G30" s="951"/>
      <c r="H30" s="951"/>
      <c r="I30" s="952"/>
      <c r="J30" s="952"/>
      <c r="K30" s="952"/>
      <c r="L30" s="954"/>
      <c r="M30" s="954"/>
      <c r="N30" s="954"/>
    </row>
    <row r="31" spans="1:14" x14ac:dyDescent="0.2">
      <c r="A31" s="950" t="s">
        <v>28</v>
      </c>
      <c r="B31" s="952" t="s">
        <v>724</v>
      </c>
      <c r="C31" s="952"/>
      <c r="D31" s="952"/>
      <c r="E31" s="952"/>
      <c r="F31" s="952"/>
      <c r="G31" s="952"/>
      <c r="H31" s="952"/>
      <c r="I31" s="952"/>
      <c r="J31" s="952"/>
      <c r="K31" s="952"/>
      <c r="L31" s="954"/>
      <c r="M31" s="954"/>
      <c r="N31" s="954"/>
    </row>
    <row r="32" spans="1:14" x14ac:dyDescent="0.2">
      <c r="A32" s="950" t="s">
        <v>23</v>
      </c>
      <c r="B32" s="952" t="s">
        <v>725</v>
      </c>
      <c r="C32" s="952"/>
      <c r="D32" s="952"/>
      <c r="E32" s="952"/>
      <c r="F32" s="952"/>
      <c r="G32" s="952"/>
      <c r="H32" s="952"/>
      <c r="I32" s="952"/>
      <c r="J32" s="952"/>
      <c r="K32" s="952"/>
      <c r="L32" s="954"/>
      <c r="M32" s="954"/>
      <c r="N32" s="954"/>
    </row>
    <row r="33" spans="1:14" x14ac:dyDescent="0.2">
      <c r="A33" s="950" t="s">
        <v>31</v>
      </c>
      <c r="B33" s="952" t="s">
        <v>726</v>
      </c>
      <c r="C33" s="952"/>
      <c r="D33" s="952"/>
      <c r="E33" s="952"/>
      <c r="F33" s="952"/>
      <c r="G33" s="952"/>
      <c r="H33" s="952"/>
      <c r="I33" s="952"/>
      <c r="J33" s="952"/>
      <c r="K33" s="952"/>
      <c r="L33" s="954"/>
      <c r="M33" s="954"/>
      <c r="N33" s="954"/>
    </row>
    <row r="34" spans="1:14" x14ac:dyDescent="0.2">
      <c r="A34" s="950" t="s">
        <v>32</v>
      </c>
      <c r="B34" s="952" t="s">
        <v>727</v>
      </c>
      <c r="C34" s="952"/>
      <c r="D34" s="952"/>
      <c r="E34" s="952"/>
      <c r="F34" s="952"/>
      <c r="G34" s="952"/>
      <c r="H34" s="952"/>
      <c r="I34" s="954"/>
      <c r="J34" s="954"/>
      <c r="K34" s="954"/>
      <c r="L34" s="954"/>
      <c r="M34" s="954"/>
      <c r="N34" s="954"/>
    </row>
    <row r="35" spans="1:14" x14ac:dyDescent="0.2">
      <c r="A35" s="954"/>
      <c r="B35" s="954"/>
      <c r="C35" s="954"/>
      <c r="D35" s="954"/>
      <c r="E35" s="954"/>
      <c r="F35" s="954"/>
      <c r="G35" s="954"/>
      <c r="H35" s="954"/>
      <c r="I35" s="954"/>
      <c r="J35" s="954"/>
      <c r="K35" s="954"/>
      <c r="L35" s="954"/>
      <c r="M35" s="954"/>
      <c r="N35" s="954"/>
    </row>
    <row r="36" spans="1:14" x14ac:dyDescent="0.2">
      <c r="A36" s="954"/>
      <c r="B36" s="954"/>
      <c r="C36" s="954"/>
      <c r="D36" s="954"/>
      <c r="E36" s="954"/>
      <c r="F36" s="954"/>
      <c r="G36" s="954"/>
      <c r="H36" s="954"/>
      <c r="I36" s="954"/>
      <c r="J36" s="954"/>
      <c r="K36" s="954"/>
      <c r="L36" s="954"/>
      <c r="M36" s="954"/>
      <c r="N36" s="954"/>
    </row>
    <row r="37" spans="1:14" x14ac:dyDescent="0.2">
      <c r="A37" s="954"/>
      <c r="B37" s="954"/>
      <c r="C37" s="954"/>
      <c r="D37" s="954"/>
      <c r="E37" s="954"/>
      <c r="F37" s="954"/>
      <c r="G37" s="954"/>
      <c r="H37" s="954"/>
      <c r="I37" s="954"/>
      <c r="J37" s="954"/>
      <c r="K37" s="954"/>
      <c r="L37" s="954"/>
      <c r="M37" s="954"/>
      <c r="N37" s="954"/>
    </row>
    <row r="38" spans="1:14" x14ac:dyDescent="0.2">
      <c r="A38" s="954"/>
      <c r="B38" s="954"/>
      <c r="C38" s="954"/>
      <c r="D38" s="954"/>
      <c r="E38" s="954"/>
      <c r="F38" s="954"/>
      <c r="G38" s="954"/>
      <c r="H38" s="954"/>
      <c r="I38" s="954"/>
      <c r="J38" s="954"/>
      <c r="K38" s="954"/>
      <c r="L38" s="954"/>
      <c r="M38" s="954"/>
      <c r="N38" s="954"/>
    </row>
    <row r="39" spans="1:14" x14ac:dyDescent="0.2">
      <c r="A39" s="954"/>
      <c r="B39" s="954"/>
      <c r="C39" s="954"/>
      <c r="D39" s="954"/>
      <c r="E39" s="954"/>
      <c r="F39" s="954"/>
      <c r="G39" s="954"/>
      <c r="H39" s="954"/>
      <c r="I39" s="954"/>
      <c r="J39" s="954"/>
      <c r="K39" s="954"/>
      <c r="L39" s="954"/>
      <c r="M39" s="954"/>
      <c r="N39" s="954"/>
    </row>
    <row r="40" spans="1:14" x14ac:dyDescent="0.2">
      <c r="A40" s="954"/>
      <c r="B40" s="954"/>
      <c r="C40" s="954"/>
      <c r="D40" s="954"/>
      <c r="E40" s="954"/>
      <c r="F40" s="954"/>
      <c r="G40" s="954"/>
      <c r="H40" s="954"/>
      <c r="I40" s="954"/>
      <c r="J40" s="954"/>
      <c r="K40" s="954"/>
      <c r="L40" s="954"/>
      <c r="M40" s="954"/>
      <c r="N40" s="954"/>
    </row>
    <row r="41" spans="1:14" x14ac:dyDescent="0.2">
      <c r="A41" s="954"/>
      <c r="B41" s="954"/>
      <c r="C41" s="954"/>
      <c r="D41" s="954"/>
      <c r="E41" s="954"/>
      <c r="F41" s="954"/>
      <c r="G41" s="954"/>
      <c r="H41" s="954"/>
      <c r="I41" s="954"/>
      <c r="J41" s="954"/>
      <c r="K41" s="954"/>
      <c r="L41" s="954"/>
      <c r="M41" s="954"/>
      <c r="N41" s="954"/>
    </row>
    <row r="42" spans="1:14" x14ac:dyDescent="0.2">
      <c r="A42" s="954"/>
      <c r="B42" s="954"/>
      <c r="C42" s="954"/>
      <c r="D42" s="954"/>
      <c r="E42" s="954"/>
      <c r="F42" s="954"/>
      <c r="G42" s="954"/>
      <c r="H42" s="954"/>
      <c r="I42" s="954"/>
      <c r="J42" s="954"/>
      <c r="K42" s="954"/>
      <c r="L42" s="954"/>
      <c r="M42" s="954"/>
      <c r="N42" s="954"/>
    </row>
    <row r="43" spans="1:14" x14ac:dyDescent="0.2">
      <c r="A43" s="954"/>
      <c r="B43" s="954"/>
      <c r="C43" s="954"/>
      <c r="D43" s="954"/>
      <c r="E43" s="954"/>
      <c r="F43" s="954"/>
      <c r="G43" s="954"/>
      <c r="H43" s="954"/>
      <c r="I43" s="954"/>
      <c r="J43" s="954"/>
      <c r="K43" s="954"/>
      <c r="L43" s="954"/>
      <c r="M43" s="954"/>
      <c r="N43" s="954"/>
    </row>
    <row r="44" spans="1:14" x14ac:dyDescent="0.2">
      <c r="A44" s="954"/>
      <c r="B44" s="954"/>
      <c r="C44" s="954"/>
      <c r="D44" s="954"/>
      <c r="E44" s="954"/>
      <c r="F44" s="954"/>
      <c r="G44" s="954"/>
      <c r="H44" s="954"/>
      <c r="I44" s="954"/>
      <c r="J44" s="954"/>
      <c r="K44" s="954"/>
      <c r="L44" s="954"/>
      <c r="M44" s="954"/>
      <c r="N44" s="954"/>
    </row>
    <row r="45" spans="1:14" x14ac:dyDescent="0.2">
      <c r="A45" s="954"/>
      <c r="B45" s="954"/>
      <c r="C45" s="954"/>
      <c r="D45" s="954"/>
      <c r="E45" s="954"/>
      <c r="F45" s="954"/>
      <c r="G45" s="954"/>
      <c r="H45" s="954"/>
      <c r="I45" s="954"/>
      <c r="J45" s="954"/>
      <c r="K45" s="954"/>
      <c r="L45" s="954"/>
      <c r="M45" s="954"/>
      <c r="N45" s="954"/>
    </row>
    <row r="46" spans="1:14" x14ac:dyDescent="0.2">
      <c r="A46" s="954"/>
      <c r="B46" s="954"/>
      <c r="C46" s="954"/>
      <c r="D46" s="954"/>
      <c r="E46" s="954"/>
      <c r="F46" s="954"/>
      <c r="G46" s="954"/>
      <c r="H46" s="954"/>
      <c r="I46" s="954"/>
      <c r="J46" s="954"/>
      <c r="K46" s="954"/>
      <c r="L46" s="954"/>
      <c r="M46" s="954"/>
      <c r="N46" s="954"/>
    </row>
    <row r="47" spans="1:14" x14ac:dyDescent="0.2">
      <c r="A47" s="954"/>
      <c r="B47" s="954"/>
      <c r="C47" s="954"/>
      <c r="D47" s="954"/>
      <c r="E47" s="954"/>
      <c r="F47" s="954"/>
      <c r="G47" s="954"/>
      <c r="H47" s="954"/>
      <c r="I47" s="954"/>
      <c r="J47" s="954"/>
      <c r="K47" s="954"/>
      <c r="L47" s="954"/>
      <c r="M47" s="954"/>
      <c r="N47" s="954"/>
    </row>
    <row r="48" spans="1:14" x14ac:dyDescent="0.2">
      <c r="A48" s="954"/>
      <c r="B48" s="954"/>
      <c r="C48" s="954"/>
      <c r="D48" s="954"/>
      <c r="E48" s="954"/>
      <c r="F48" s="954"/>
      <c r="G48" s="954"/>
      <c r="H48" s="954"/>
      <c r="I48" s="954"/>
      <c r="J48" s="954"/>
      <c r="K48" s="954"/>
      <c r="L48" s="954"/>
      <c r="M48" s="954"/>
      <c r="N48" s="954"/>
    </row>
    <row r="49" spans="1:14" x14ac:dyDescent="0.2">
      <c r="A49" s="954"/>
      <c r="B49" s="954"/>
      <c r="C49" s="954"/>
      <c r="D49" s="954"/>
      <c r="E49" s="954"/>
      <c r="F49" s="954"/>
      <c r="G49" s="954"/>
      <c r="H49" s="954"/>
      <c r="I49" s="954"/>
      <c r="J49" s="954"/>
      <c r="K49" s="954"/>
      <c r="L49" s="954"/>
      <c r="M49" s="954"/>
      <c r="N49" s="954"/>
    </row>
    <row r="50" spans="1:14" x14ac:dyDescent="0.2">
      <c r="A50" s="954"/>
      <c r="B50" s="954"/>
      <c r="C50" s="954"/>
      <c r="D50" s="954"/>
      <c r="E50" s="954"/>
      <c r="F50" s="954"/>
      <c r="G50" s="954"/>
      <c r="H50" s="954"/>
      <c r="I50" s="954"/>
      <c r="J50" s="954"/>
      <c r="K50" s="954"/>
      <c r="L50" s="954"/>
      <c r="M50" s="954"/>
      <c r="N50" s="954"/>
    </row>
    <row r="51" spans="1:14" x14ac:dyDescent="0.2">
      <c r="A51" s="954"/>
      <c r="B51" s="954"/>
      <c r="C51" s="954"/>
      <c r="D51" s="954"/>
      <c r="E51" s="954"/>
      <c r="F51" s="954"/>
      <c r="G51" s="954"/>
      <c r="H51" s="954"/>
      <c r="I51" s="954"/>
      <c r="J51" s="954"/>
      <c r="K51" s="954"/>
      <c r="L51" s="954"/>
      <c r="M51" s="954"/>
      <c r="N51" s="954"/>
    </row>
    <row r="52" spans="1:14" x14ac:dyDescent="0.2">
      <c r="A52" s="954"/>
      <c r="B52" s="954"/>
      <c r="C52" s="954"/>
      <c r="D52" s="954"/>
      <c r="E52" s="954"/>
      <c r="F52" s="954"/>
      <c r="G52" s="954"/>
      <c r="H52" s="954"/>
      <c r="I52" s="954"/>
      <c r="J52" s="954"/>
      <c r="K52" s="954"/>
      <c r="L52" s="954"/>
      <c r="M52" s="954"/>
      <c r="N52" s="954"/>
    </row>
    <row r="53" spans="1:14" x14ac:dyDescent="0.2">
      <c r="A53" s="954"/>
      <c r="B53" s="954"/>
      <c r="C53" s="954"/>
      <c r="D53" s="954"/>
      <c r="E53" s="954"/>
      <c r="F53" s="954"/>
      <c r="G53" s="954"/>
      <c r="H53" s="954"/>
      <c r="I53" s="954"/>
      <c r="J53" s="954"/>
      <c r="K53" s="954"/>
      <c r="L53" s="954"/>
      <c r="M53" s="954"/>
      <c r="N53" s="954"/>
    </row>
    <row r="54" spans="1:14" x14ac:dyDescent="0.2">
      <c r="A54" s="954"/>
      <c r="B54" s="954"/>
      <c r="C54" s="954"/>
      <c r="D54" s="954"/>
      <c r="E54" s="954"/>
      <c r="F54" s="954"/>
      <c r="G54" s="954"/>
      <c r="H54" s="954"/>
      <c r="I54" s="954"/>
      <c r="J54" s="954"/>
      <c r="K54" s="954"/>
      <c r="L54" s="954"/>
      <c r="M54" s="954"/>
      <c r="N54" s="954"/>
    </row>
    <row r="55" spans="1:14" x14ac:dyDescent="0.2">
      <c r="A55" s="954"/>
      <c r="B55" s="954"/>
      <c r="C55" s="954"/>
      <c r="D55" s="954"/>
      <c r="E55" s="954"/>
      <c r="F55" s="954"/>
      <c r="G55" s="954"/>
      <c r="H55" s="954"/>
      <c r="I55" s="954"/>
      <c r="J55" s="954"/>
      <c r="K55" s="954"/>
      <c r="L55" s="954"/>
      <c r="M55" s="954"/>
      <c r="N55" s="954"/>
    </row>
    <row r="56" spans="1:14" x14ac:dyDescent="0.2">
      <c r="A56" s="954"/>
      <c r="B56" s="954"/>
      <c r="C56" s="954"/>
      <c r="D56" s="954"/>
      <c r="E56" s="954"/>
      <c r="F56" s="954"/>
      <c r="G56" s="954"/>
      <c r="H56" s="954"/>
      <c r="I56" s="954"/>
      <c r="J56" s="954"/>
      <c r="K56" s="954"/>
      <c r="L56" s="954"/>
      <c r="M56" s="954"/>
      <c r="N56" s="954"/>
    </row>
    <row r="57" spans="1:14" x14ac:dyDescent="0.2">
      <c r="A57" s="954"/>
      <c r="B57" s="954"/>
      <c r="C57" s="954"/>
      <c r="D57" s="954"/>
      <c r="E57" s="954"/>
      <c r="F57" s="954"/>
      <c r="G57" s="954"/>
      <c r="H57" s="954"/>
      <c r="I57" s="954"/>
      <c r="J57" s="954"/>
      <c r="K57" s="954"/>
      <c r="L57" s="954"/>
      <c r="M57" s="954"/>
      <c r="N57" s="954"/>
    </row>
    <row r="58" spans="1:14" x14ac:dyDescent="0.2">
      <c r="A58" s="954"/>
      <c r="B58" s="954"/>
      <c r="C58" s="954"/>
      <c r="D58" s="954"/>
      <c r="E58" s="954"/>
      <c r="F58" s="954"/>
      <c r="G58" s="954"/>
      <c r="H58" s="954"/>
    </row>
  </sheetData>
  <mergeCells count="6">
    <mergeCell ref="A2:N2"/>
    <mergeCell ref="B4:F4"/>
    <mergeCell ref="J26:M26"/>
    <mergeCell ref="J27:M27"/>
    <mergeCell ref="J28:L28"/>
    <mergeCell ref="B7:F7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189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7109375" style="9" bestFit="1" customWidth="1"/>
    <col min="2" max="2" width="3.5703125" style="10" customWidth="1"/>
    <col min="3" max="3" width="10" style="9" customWidth="1"/>
    <col min="4" max="4" width="45.140625" style="9" customWidth="1"/>
    <col min="5" max="5" width="10.5703125" style="9" customWidth="1"/>
    <col min="6" max="6" width="10.85546875" style="9" customWidth="1"/>
    <col min="7" max="7" width="10.140625" style="9" customWidth="1"/>
    <col min="8" max="8" width="10.7109375" style="10" customWidth="1"/>
    <col min="9" max="10" width="9.140625" style="9"/>
    <col min="11" max="11" width="15" style="9" customWidth="1"/>
    <col min="12" max="12" width="44" style="9" bestFit="1" customWidth="1"/>
    <col min="13" max="256" width="9.140625" style="9"/>
    <col min="257" max="257" width="9.7109375" style="9" bestFit="1" customWidth="1"/>
    <col min="258" max="258" width="3.5703125" style="9" customWidth="1"/>
    <col min="259" max="259" width="10" style="9" customWidth="1"/>
    <col min="260" max="260" width="45.140625" style="9" customWidth="1"/>
    <col min="261" max="261" width="10.5703125" style="9" customWidth="1"/>
    <col min="262" max="262" width="10.85546875" style="9" customWidth="1"/>
    <col min="263" max="263" width="10.140625" style="9" customWidth="1"/>
    <col min="264" max="264" width="10.7109375" style="9" customWidth="1"/>
    <col min="265" max="266" width="9.140625" style="9"/>
    <col min="267" max="267" width="15" style="9" customWidth="1"/>
    <col min="268" max="268" width="44" style="9" bestFit="1" customWidth="1"/>
    <col min="269" max="512" width="9.140625" style="9"/>
    <col min="513" max="513" width="9.7109375" style="9" bestFit="1" customWidth="1"/>
    <col min="514" max="514" width="3.5703125" style="9" customWidth="1"/>
    <col min="515" max="515" width="10" style="9" customWidth="1"/>
    <col min="516" max="516" width="45.140625" style="9" customWidth="1"/>
    <col min="517" max="517" width="10.5703125" style="9" customWidth="1"/>
    <col min="518" max="518" width="10.85546875" style="9" customWidth="1"/>
    <col min="519" max="519" width="10.140625" style="9" customWidth="1"/>
    <col min="520" max="520" width="10.7109375" style="9" customWidth="1"/>
    <col min="521" max="522" width="9.140625" style="9"/>
    <col min="523" max="523" width="15" style="9" customWidth="1"/>
    <col min="524" max="524" width="44" style="9" bestFit="1" customWidth="1"/>
    <col min="525" max="768" width="9.140625" style="9"/>
    <col min="769" max="769" width="9.7109375" style="9" bestFit="1" customWidth="1"/>
    <col min="770" max="770" width="3.5703125" style="9" customWidth="1"/>
    <col min="771" max="771" width="10" style="9" customWidth="1"/>
    <col min="772" max="772" width="45.140625" style="9" customWidth="1"/>
    <col min="773" max="773" width="10.5703125" style="9" customWidth="1"/>
    <col min="774" max="774" width="10.85546875" style="9" customWidth="1"/>
    <col min="775" max="775" width="10.140625" style="9" customWidth="1"/>
    <col min="776" max="776" width="10.7109375" style="9" customWidth="1"/>
    <col min="777" max="778" width="9.140625" style="9"/>
    <col min="779" max="779" width="15" style="9" customWidth="1"/>
    <col min="780" max="780" width="44" style="9" bestFit="1" customWidth="1"/>
    <col min="781" max="1024" width="9.140625" style="9"/>
    <col min="1025" max="1025" width="9.7109375" style="9" bestFit="1" customWidth="1"/>
    <col min="1026" max="1026" width="3.5703125" style="9" customWidth="1"/>
    <col min="1027" max="1027" width="10" style="9" customWidth="1"/>
    <col min="1028" max="1028" width="45.140625" style="9" customWidth="1"/>
    <col min="1029" max="1029" width="10.5703125" style="9" customWidth="1"/>
    <col min="1030" max="1030" width="10.85546875" style="9" customWidth="1"/>
    <col min="1031" max="1031" width="10.140625" style="9" customWidth="1"/>
    <col min="1032" max="1032" width="10.7109375" style="9" customWidth="1"/>
    <col min="1033" max="1034" width="9.140625" style="9"/>
    <col min="1035" max="1035" width="15" style="9" customWidth="1"/>
    <col min="1036" max="1036" width="44" style="9" bestFit="1" customWidth="1"/>
    <col min="1037" max="1280" width="9.140625" style="9"/>
    <col min="1281" max="1281" width="9.7109375" style="9" bestFit="1" customWidth="1"/>
    <col min="1282" max="1282" width="3.5703125" style="9" customWidth="1"/>
    <col min="1283" max="1283" width="10" style="9" customWidth="1"/>
    <col min="1284" max="1284" width="45.140625" style="9" customWidth="1"/>
    <col min="1285" max="1285" width="10.5703125" style="9" customWidth="1"/>
    <col min="1286" max="1286" width="10.85546875" style="9" customWidth="1"/>
    <col min="1287" max="1287" width="10.140625" style="9" customWidth="1"/>
    <col min="1288" max="1288" width="10.7109375" style="9" customWidth="1"/>
    <col min="1289" max="1290" width="9.140625" style="9"/>
    <col min="1291" max="1291" width="15" style="9" customWidth="1"/>
    <col min="1292" max="1292" width="44" style="9" bestFit="1" customWidth="1"/>
    <col min="1293" max="1536" width="9.140625" style="9"/>
    <col min="1537" max="1537" width="9.7109375" style="9" bestFit="1" customWidth="1"/>
    <col min="1538" max="1538" width="3.5703125" style="9" customWidth="1"/>
    <col min="1539" max="1539" width="10" style="9" customWidth="1"/>
    <col min="1540" max="1540" width="45.140625" style="9" customWidth="1"/>
    <col min="1541" max="1541" width="10.5703125" style="9" customWidth="1"/>
    <col min="1542" max="1542" width="10.85546875" style="9" customWidth="1"/>
    <col min="1543" max="1543" width="10.140625" style="9" customWidth="1"/>
    <col min="1544" max="1544" width="10.7109375" style="9" customWidth="1"/>
    <col min="1545" max="1546" width="9.140625" style="9"/>
    <col min="1547" max="1547" width="15" style="9" customWidth="1"/>
    <col min="1548" max="1548" width="44" style="9" bestFit="1" customWidth="1"/>
    <col min="1549" max="1792" width="9.140625" style="9"/>
    <col min="1793" max="1793" width="9.7109375" style="9" bestFit="1" customWidth="1"/>
    <col min="1794" max="1794" width="3.5703125" style="9" customWidth="1"/>
    <col min="1795" max="1795" width="10" style="9" customWidth="1"/>
    <col min="1796" max="1796" width="45.140625" style="9" customWidth="1"/>
    <col min="1797" max="1797" width="10.5703125" style="9" customWidth="1"/>
    <col min="1798" max="1798" width="10.85546875" style="9" customWidth="1"/>
    <col min="1799" max="1799" width="10.140625" style="9" customWidth="1"/>
    <col min="1800" max="1800" width="10.7109375" style="9" customWidth="1"/>
    <col min="1801" max="1802" width="9.140625" style="9"/>
    <col min="1803" max="1803" width="15" style="9" customWidth="1"/>
    <col min="1804" max="1804" width="44" style="9" bestFit="1" customWidth="1"/>
    <col min="1805" max="2048" width="9.140625" style="9"/>
    <col min="2049" max="2049" width="9.7109375" style="9" bestFit="1" customWidth="1"/>
    <col min="2050" max="2050" width="3.5703125" style="9" customWidth="1"/>
    <col min="2051" max="2051" width="10" style="9" customWidth="1"/>
    <col min="2052" max="2052" width="45.140625" style="9" customWidth="1"/>
    <col min="2053" max="2053" width="10.5703125" style="9" customWidth="1"/>
    <col min="2054" max="2054" width="10.85546875" style="9" customWidth="1"/>
    <col min="2055" max="2055" width="10.140625" style="9" customWidth="1"/>
    <col min="2056" max="2056" width="10.7109375" style="9" customWidth="1"/>
    <col min="2057" max="2058" width="9.140625" style="9"/>
    <col min="2059" max="2059" width="15" style="9" customWidth="1"/>
    <col min="2060" max="2060" width="44" style="9" bestFit="1" customWidth="1"/>
    <col min="2061" max="2304" width="9.140625" style="9"/>
    <col min="2305" max="2305" width="9.7109375" style="9" bestFit="1" customWidth="1"/>
    <col min="2306" max="2306" width="3.5703125" style="9" customWidth="1"/>
    <col min="2307" max="2307" width="10" style="9" customWidth="1"/>
    <col min="2308" max="2308" width="45.140625" style="9" customWidth="1"/>
    <col min="2309" max="2309" width="10.5703125" style="9" customWidth="1"/>
    <col min="2310" max="2310" width="10.85546875" style="9" customWidth="1"/>
    <col min="2311" max="2311" width="10.140625" style="9" customWidth="1"/>
    <col min="2312" max="2312" width="10.7109375" style="9" customWidth="1"/>
    <col min="2313" max="2314" width="9.140625" style="9"/>
    <col min="2315" max="2315" width="15" style="9" customWidth="1"/>
    <col min="2316" max="2316" width="44" style="9" bestFit="1" customWidth="1"/>
    <col min="2317" max="2560" width="9.140625" style="9"/>
    <col min="2561" max="2561" width="9.7109375" style="9" bestFit="1" customWidth="1"/>
    <col min="2562" max="2562" width="3.5703125" style="9" customWidth="1"/>
    <col min="2563" max="2563" width="10" style="9" customWidth="1"/>
    <col min="2564" max="2564" width="45.140625" style="9" customWidth="1"/>
    <col min="2565" max="2565" width="10.5703125" style="9" customWidth="1"/>
    <col min="2566" max="2566" width="10.85546875" style="9" customWidth="1"/>
    <col min="2567" max="2567" width="10.140625" style="9" customWidth="1"/>
    <col min="2568" max="2568" width="10.7109375" style="9" customWidth="1"/>
    <col min="2569" max="2570" width="9.140625" style="9"/>
    <col min="2571" max="2571" width="15" style="9" customWidth="1"/>
    <col min="2572" max="2572" width="44" style="9" bestFit="1" customWidth="1"/>
    <col min="2573" max="2816" width="9.140625" style="9"/>
    <col min="2817" max="2817" width="9.7109375" style="9" bestFit="1" customWidth="1"/>
    <col min="2818" max="2818" width="3.5703125" style="9" customWidth="1"/>
    <col min="2819" max="2819" width="10" style="9" customWidth="1"/>
    <col min="2820" max="2820" width="45.140625" style="9" customWidth="1"/>
    <col min="2821" max="2821" width="10.5703125" style="9" customWidth="1"/>
    <col min="2822" max="2822" width="10.85546875" style="9" customWidth="1"/>
    <col min="2823" max="2823" width="10.140625" style="9" customWidth="1"/>
    <col min="2824" max="2824" width="10.7109375" style="9" customWidth="1"/>
    <col min="2825" max="2826" width="9.140625" style="9"/>
    <col min="2827" max="2827" width="15" style="9" customWidth="1"/>
    <col min="2828" max="2828" width="44" style="9" bestFit="1" customWidth="1"/>
    <col min="2829" max="3072" width="9.140625" style="9"/>
    <col min="3073" max="3073" width="9.7109375" style="9" bestFit="1" customWidth="1"/>
    <col min="3074" max="3074" width="3.5703125" style="9" customWidth="1"/>
    <col min="3075" max="3075" width="10" style="9" customWidth="1"/>
    <col min="3076" max="3076" width="45.140625" style="9" customWidth="1"/>
    <col min="3077" max="3077" width="10.5703125" style="9" customWidth="1"/>
    <col min="3078" max="3078" width="10.85546875" style="9" customWidth="1"/>
    <col min="3079" max="3079" width="10.140625" style="9" customWidth="1"/>
    <col min="3080" max="3080" width="10.7109375" style="9" customWidth="1"/>
    <col min="3081" max="3082" width="9.140625" style="9"/>
    <col min="3083" max="3083" width="15" style="9" customWidth="1"/>
    <col min="3084" max="3084" width="44" style="9" bestFit="1" customWidth="1"/>
    <col min="3085" max="3328" width="9.140625" style="9"/>
    <col min="3329" max="3329" width="9.7109375" style="9" bestFit="1" customWidth="1"/>
    <col min="3330" max="3330" width="3.5703125" style="9" customWidth="1"/>
    <col min="3331" max="3331" width="10" style="9" customWidth="1"/>
    <col min="3332" max="3332" width="45.140625" style="9" customWidth="1"/>
    <col min="3333" max="3333" width="10.5703125" style="9" customWidth="1"/>
    <col min="3334" max="3334" width="10.85546875" style="9" customWidth="1"/>
    <col min="3335" max="3335" width="10.140625" style="9" customWidth="1"/>
    <col min="3336" max="3336" width="10.7109375" style="9" customWidth="1"/>
    <col min="3337" max="3338" width="9.140625" style="9"/>
    <col min="3339" max="3339" width="15" style="9" customWidth="1"/>
    <col min="3340" max="3340" width="44" style="9" bestFit="1" customWidth="1"/>
    <col min="3341" max="3584" width="9.140625" style="9"/>
    <col min="3585" max="3585" width="9.7109375" style="9" bestFit="1" customWidth="1"/>
    <col min="3586" max="3586" width="3.5703125" style="9" customWidth="1"/>
    <col min="3587" max="3587" width="10" style="9" customWidth="1"/>
    <col min="3588" max="3588" width="45.140625" style="9" customWidth="1"/>
    <col min="3589" max="3589" width="10.5703125" style="9" customWidth="1"/>
    <col min="3590" max="3590" width="10.85546875" style="9" customWidth="1"/>
    <col min="3591" max="3591" width="10.140625" style="9" customWidth="1"/>
    <col min="3592" max="3592" width="10.7109375" style="9" customWidth="1"/>
    <col min="3593" max="3594" width="9.140625" style="9"/>
    <col min="3595" max="3595" width="15" style="9" customWidth="1"/>
    <col min="3596" max="3596" width="44" style="9" bestFit="1" customWidth="1"/>
    <col min="3597" max="3840" width="9.140625" style="9"/>
    <col min="3841" max="3841" width="9.7109375" style="9" bestFit="1" customWidth="1"/>
    <col min="3842" max="3842" width="3.5703125" style="9" customWidth="1"/>
    <col min="3843" max="3843" width="10" style="9" customWidth="1"/>
    <col min="3844" max="3844" width="45.140625" style="9" customWidth="1"/>
    <col min="3845" max="3845" width="10.5703125" style="9" customWidth="1"/>
    <col min="3846" max="3846" width="10.85546875" style="9" customWidth="1"/>
    <col min="3847" max="3847" width="10.140625" style="9" customWidth="1"/>
    <col min="3848" max="3848" width="10.7109375" style="9" customWidth="1"/>
    <col min="3849" max="3850" width="9.140625" style="9"/>
    <col min="3851" max="3851" width="15" style="9" customWidth="1"/>
    <col min="3852" max="3852" width="44" style="9" bestFit="1" customWidth="1"/>
    <col min="3853" max="4096" width="9.140625" style="9"/>
    <col min="4097" max="4097" width="9.7109375" style="9" bestFit="1" customWidth="1"/>
    <col min="4098" max="4098" width="3.5703125" style="9" customWidth="1"/>
    <col min="4099" max="4099" width="10" style="9" customWidth="1"/>
    <col min="4100" max="4100" width="45.140625" style="9" customWidth="1"/>
    <col min="4101" max="4101" width="10.5703125" style="9" customWidth="1"/>
    <col min="4102" max="4102" width="10.85546875" style="9" customWidth="1"/>
    <col min="4103" max="4103" width="10.140625" style="9" customWidth="1"/>
    <col min="4104" max="4104" width="10.7109375" style="9" customWidth="1"/>
    <col min="4105" max="4106" width="9.140625" style="9"/>
    <col min="4107" max="4107" width="15" style="9" customWidth="1"/>
    <col min="4108" max="4108" width="44" style="9" bestFit="1" customWidth="1"/>
    <col min="4109" max="4352" width="9.140625" style="9"/>
    <col min="4353" max="4353" width="9.7109375" style="9" bestFit="1" customWidth="1"/>
    <col min="4354" max="4354" width="3.5703125" style="9" customWidth="1"/>
    <col min="4355" max="4355" width="10" style="9" customWidth="1"/>
    <col min="4356" max="4356" width="45.140625" style="9" customWidth="1"/>
    <col min="4357" max="4357" width="10.5703125" style="9" customWidth="1"/>
    <col min="4358" max="4358" width="10.85546875" style="9" customWidth="1"/>
    <col min="4359" max="4359" width="10.140625" style="9" customWidth="1"/>
    <col min="4360" max="4360" width="10.7109375" style="9" customWidth="1"/>
    <col min="4361" max="4362" width="9.140625" style="9"/>
    <col min="4363" max="4363" width="15" style="9" customWidth="1"/>
    <col min="4364" max="4364" width="44" style="9" bestFit="1" customWidth="1"/>
    <col min="4365" max="4608" width="9.140625" style="9"/>
    <col min="4609" max="4609" width="9.7109375" style="9" bestFit="1" customWidth="1"/>
    <col min="4610" max="4610" width="3.5703125" style="9" customWidth="1"/>
    <col min="4611" max="4611" width="10" style="9" customWidth="1"/>
    <col min="4612" max="4612" width="45.140625" style="9" customWidth="1"/>
    <col min="4613" max="4613" width="10.5703125" style="9" customWidth="1"/>
    <col min="4614" max="4614" width="10.85546875" style="9" customWidth="1"/>
    <col min="4615" max="4615" width="10.140625" style="9" customWidth="1"/>
    <col min="4616" max="4616" width="10.7109375" style="9" customWidth="1"/>
    <col min="4617" max="4618" width="9.140625" style="9"/>
    <col min="4619" max="4619" width="15" style="9" customWidth="1"/>
    <col min="4620" max="4620" width="44" style="9" bestFit="1" customWidth="1"/>
    <col min="4621" max="4864" width="9.140625" style="9"/>
    <col min="4865" max="4865" width="9.7109375" style="9" bestFit="1" customWidth="1"/>
    <col min="4866" max="4866" width="3.5703125" style="9" customWidth="1"/>
    <col min="4867" max="4867" width="10" style="9" customWidth="1"/>
    <col min="4868" max="4868" width="45.140625" style="9" customWidth="1"/>
    <col min="4869" max="4869" width="10.5703125" style="9" customWidth="1"/>
    <col min="4870" max="4870" width="10.85546875" style="9" customWidth="1"/>
    <col min="4871" max="4871" width="10.140625" style="9" customWidth="1"/>
    <col min="4872" max="4872" width="10.7109375" style="9" customWidth="1"/>
    <col min="4873" max="4874" width="9.140625" style="9"/>
    <col min="4875" max="4875" width="15" style="9" customWidth="1"/>
    <col min="4876" max="4876" width="44" style="9" bestFit="1" customWidth="1"/>
    <col min="4877" max="5120" width="9.140625" style="9"/>
    <col min="5121" max="5121" width="9.7109375" style="9" bestFit="1" customWidth="1"/>
    <col min="5122" max="5122" width="3.5703125" style="9" customWidth="1"/>
    <col min="5123" max="5123" width="10" style="9" customWidth="1"/>
    <col min="5124" max="5124" width="45.140625" style="9" customWidth="1"/>
    <col min="5125" max="5125" width="10.5703125" style="9" customWidth="1"/>
    <col min="5126" max="5126" width="10.85546875" style="9" customWidth="1"/>
    <col min="5127" max="5127" width="10.140625" style="9" customWidth="1"/>
    <col min="5128" max="5128" width="10.7109375" style="9" customWidth="1"/>
    <col min="5129" max="5130" width="9.140625" style="9"/>
    <col min="5131" max="5131" width="15" style="9" customWidth="1"/>
    <col min="5132" max="5132" width="44" style="9" bestFit="1" customWidth="1"/>
    <col min="5133" max="5376" width="9.140625" style="9"/>
    <col min="5377" max="5377" width="9.7109375" style="9" bestFit="1" customWidth="1"/>
    <col min="5378" max="5378" width="3.5703125" style="9" customWidth="1"/>
    <col min="5379" max="5379" width="10" style="9" customWidth="1"/>
    <col min="5380" max="5380" width="45.140625" style="9" customWidth="1"/>
    <col min="5381" max="5381" width="10.5703125" style="9" customWidth="1"/>
    <col min="5382" max="5382" width="10.85546875" style="9" customWidth="1"/>
    <col min="5383" max="5383" width="10.140625" style="9" customWidth="1"/>
    <col min="5384" max="5384" width="10.7109375" style="9" customWidth="1"/>
    <col min="5385" max="5386" width="9.140625" style="9"/>
    <col min="5387" max="5387" width="15" style="9" customWidth="1"/>
    <col min="5388" max="5388" width="44" style="9" bestFit="1" customWidth="1"/>
    <col min="5389" max="5632" width="9.140625" style="9"/>
    <col min="5633" max="5633" width="9.7109375" style="9" bestFit="1" customWidth="1"/>
    <col min="5634" max="5634" width="3.5703125" style="9" customWidth="1"/>
    <col min="5635" max="5635" width="10" style="9" customWidth="1"/>
    <col min="5636" max="5636" width="45.140625" style="9" customWidth="1"/>
    <col min="5637" max="5637" width="10.5703125" style="9" customWidth="1"/>
    <col min="5638" max="5638" width="10.85546875" style="9" customWidth="1"/>
    <col min="5639" max="5639" width="10.140625" style="9" customWidth="1"/>
    <col min="5640" max="5640" width="10.7109375" style="9" customWidth="1"/>
    <col min="5641" max="5642" width="9.140625" style="9"/>
    <col min="5643" max="5643" width="15" style="9" customWidth="1"/>
    <col min="5644" max="5644" width="44" style="9" bestFit="1" customWidth="1"/>
    <col min="5645" max="5888" width="9.140625" style="9"/>
    <col min="5889" max="5889" width="9.7109375" style="9" bestFit="1" customWidth="1"/>
    <col min="5890" max="5890" width="3.5703125" style="9" customWidth="1"/>
    <col min="5891" max="5891" width="10" style="9" customWidth="1"/>
    <col min="5892" max="5892" width="45.140625" style="9" customWidth="1"/>
    <col min="5893" max="5893" width="10.5703125" style="9" customWidth="1"/>
    <col min="5894" max="5894" width="10.85546875" style="9" customWidth="1"/>
    <col min="5895" max="5895" width="10.140625" style="9" customWidth="1"/>
    <col min="5896" max="5896" width="10.7109375" style="9" customWidth="1"/>
    <col min="5897" max="5898" width="9.140625" style="9"/>
    <col min="5899" max="5899" width="15" style="9" customWidth="1"/>
    <col min="5900" max="5900" width="44" style="9" bestFit="1" customWidth="1"/>
    <col min="5901" max="6144" width="9.140625" style="9"/>
    <col min="6145" max="6145" width="9.7109375" style="9" bestFit="1" customWidth="1"/>
    <col min="6146" max="6146" width="3.5703125" style="9" customWidth="1"/>
    <col min="6147" max="6147" width="10" style="9" customWidth="1"/>
    <col min="6148" max="6148" width="45.140625" style="9" customWidth="1"/>
    <col min="6149" max="6149" width="10.5703125" style="9" customWidth="1"/>
    <col min="6150" max="6150" width="10.85546875" style="9" customWidth="1"/>
    <col min="6151" max="6151" width="10.140625" style="9" customWidth="1"/>
    <col min="6152" max="6152" width="10.7109375" style="9" customWidth="1"/>
    <col min="6153" max="6154" width="9.140625" style="9"/>
    <col min="6155" max="6155" width="15" style="9" customWidth="1"/>
    <col min="6156" max="6156" width="44" style="9" bestFit="1" customWidth="1"/>
    <col min="6157" max="6400" width="9.140625" style="9"/>
    <col min="6401" max="6401" width="9.7109375" style="9" bestFit="1" customWidth="1"/>
    <col min="6402" max="6402" width="3.5703125" style="9" customWidth="1"/>
    <col min="6403" max="6403" width="10" style="9" customWidth="1"/>
    <col min="6404" max="6404" width="45.140625" style="9" customWidth="1"/>
    <col min="6405" max="6405" width="10.5703125" style="9" customWidth="1"/>
    <col min="6406" max="6406" width="10.85546875" style="9" customWidth="1"/>
    <col min="6407" max="6407" width="10.140625" style="9" customWidth="1"/>
    <col min="6408" max="6408" width="10.7109375" style="9" customWidth="1"/>
    <col min="6409" max="6410" width="9.140625" style="9"/>
    <col min="6411" max="6411" width="15" style="9" customWidth="1"/>
    <col min="6412" max="6412" width="44" style="9" bestFit="1" customWidth="1"/>
    <col min="6413" max="6656" width="9.140625" style="9"/>
    <col min="6657" max="6657" width="9.7109375" style="9" bestFit="1" customWidth="1"/>
    <col min="6658" max="6658" width="3.5703125" style="9" customWidth="1"/>
    <col min="6659" max="6659" width="10" style="9" customWidth="1"/>
    <col min="6660" max="6660" width="45.140625" style="9" customWidth="1"/>
    <col min="6661" max="6661" width="10.5703125" style="9" customWidth="1"/>
    <col min="6662" max="6662" width="10.85546875" style="9" customWidth="1"/>
    <col min="6663" max="6663" width="10.140625" style="9" customWidth="1"/>
    <col min="6664" max="6664" width="10.7109375" style="9" customWidth="1"/>
    <col min="6665" max="6666" width="9.140625" style="9"/>
    <col min="6667" max="6667" width="15" style="9" customWidth="1"/>
    <col min="6668" max="6668" width="44" style="9" bestFit="1" customWidth="1"/>
    <col min="6669" max="6912" width="9.140625" style="9"/>
    <col min="6913" max="6913" width="9.7109375" style="9" bestFit="1" customWidth="1"/>
    <col min="6914" max="6914" width="3.5703125" style="9" customWidth="1"/>
    <col min="6915" max="6915" width="10" style="9" customWidth="1"/>
    <col min="6916" max="6916" width="45.140625" style="9" customWidth="1"/>
    <col min="6917" max="6917" width="10.5703125" style="9" customWidth="1"/>
    <col min="6918" max="6918" width="10.85546875" style="9" customWidth="1"/>
    <col min="6919" max="6919" width="10.140625" style="9" customWidth="1"/>
    <col min="6920" max="6920" width="10.7109375" style="9" customWidth="1"/>
    <col min="6921" max="6922" width="9.140625" style="9"/>
    <col min="6923" max="6923" width="15" style="9" customWidth="1"/>
    <col min="6924" max="6924" width="44" style="9" bestFit="1" customWidth="1"/>
    <col min="6925" max="7168" width="9.140625" style="9"/>
    <col min="7169" max="7169" width="9.7109375" style="9" bestFit="1" customWidth="1"/>
    <col min="7170" max="7170" width="3.5703125" style="9" customWidth="1"/>
    <col min="7171" max="7171" width="10" style="9" customWidth="1"/>
    <col min="7172" max="7172" width="45.140625" style="9" customWidth="1"/>
    <col min="7173" max="7173" width="10.5703125" style="9" customWidth="1"/>
    <col min="7174" max="7174" width="10.85546875" style="9" customWidth="1"/>
    <col min="7175" max="7175" width="10.140625" style="9" customWidth="1"/>
    <col min="7176" max="7176" width="10.7109375" style="9" customWidth="1"/>
    <col min="7177" max="7178" width="9.140625" style="9"/>
    <col min="7179" max="7179" width="15" style="9" customWidth="1"/>
    <col min="7180" max="7180" width="44" style="9" bestFit="1" customWidth="1"/>
    <col min="7181" max="7424" width="9.140625" style="9"/>
    <col min="7425" max="7425" width="9.7109375" style="9" bestFit="1" customWidth="1"/>
    <col min="7426" max="7426" width="3.5703125" style="9" customWidth="1"/>
    <col min="7427" max="7427" width="10" style="9" customWidth="1"/>
    <col min="7428" max="7428" width="45.140625" style="9" customWidth="1"/>
    <col min="7429" max="7429" width="10.5703125" style="9" customWidth="1"/>
    <col min="7430" max="7430" width="10.85546875" style="9" customWidth="1"/>
    <col min="7431" max="7431" width="10.140625" style="9" customWidth="1"/>
    <col min="7432" max="7432" width="10.7109375" style="9" customWidth="1"/>
    <col min="7433" max="7434" width="9.140625" style="9"/>
    <col min="7435" max="7435" width="15" style="9" customWidth="1"/>
    <col min="7436" max="7436" width="44" style="9" bestFit="1" customWidth="1"/>
    <col min="7437" max="7680" width="9.140625" style="9"/>
    <col min="7681" max="7681" width="9.7109375" style="9" bestFit="1" customWidth="1"/>
    <col min="7682" max="7682" width="3.5703125" style="9" customWidth="1"/>
    <col min="7683" max="7683" width="10" style="9" customWidth="1"/>
    <col min="7684" max="7684" width="45.140625" style="9" customWidth="1"/>
    <col min="7685" max="7685" width="10.5703125" style="9" customWidth="1"/>
    <col min="7686" max="7686" width="10.85546875" style="9" customWidth="1"/>
    <col min="7687" max="7687" width="10.140625" style="9" customWidth="1"/>
    <col min="7688" max="7688" width="10.7109375" style="9" customWidth="1"/>
    <col min="7689" max="7690" width="9.140625" style="9"/>
    <col min="7691" max="7691" width="15" style="9" customWidth="1"/>
    <col min="7692" max="7692" width="44" style="9" bestFit="1" customWidth="1"/>
    <col min="7693" max="7936" width="9.140625" style="9"/>
    <col min="7937" max="7937" width="9.7109375" style="9" bestFit="1" customWidth="1"/>
    <col min="7938" max="7938" width="3.5703125" style="9" customWidth="1"/>
    <col min="7939" max="7939" width="10" style="9" customWidth="1"/>
    <col min="7940" max="7940" width="45.140625" style="9" customWidth="1"/>
    <col min="7941" max="7941" width="10.5703125" style="9" customWidth="1"/>
    <col min="7942" max="7942" width="10.85546875" style="9" customWidth="1"/>
    <col min="7943" max="7943" width="10.140625" style="9" customWidth="1"/>
    <col min="7944" max="7944" width="10.7109375" style="9" customWidth="1"/>
    <col min="7945" max="7946" width="9.140625" style="9"/>
    <col min="7947" max="7947" width="15" style="9" customWidth="1"/>
    <col min="7948" max="7948" width="44" style="9" bestFit="1" customWidth="1"/>
    <col min="7949" max="8192" width="9.140625" style="9"/>
    <col min="8193" max="8193" width="9.7109375" style="9" bestFit="1" customWidth="1"/>
    <col min="8194" max="8194" width="3.5703125" style="9" customWidth="1"/>
    <col min="8195" max="8195" width="10" style="9" customWidth="1"/>
    <col min="8196" max="8196" width="45.140625" style="9" customWidth="1"/>
    <col min="8197" max="8197" width="10.5703125" style="9" customWidth="1"/>
    <col min="8198" max="8198" width="10.85546875" style="9" customWidth="1"/>
    <col min="8199" max="8199" width="10.140625" style="9" customWidth="1"/>
    <col min="8200" max="8200" width="10.7109375" style="9" customWidth="1"/>
    <col min="8201" max="8202" width="9.140625" style="9"/>
    <col min="8203" max="8203" width="15" style="9" customWidth="1"/>
    <col min="8204" max="8204" width="44" style="9" bestFit="1" customWidth="1"/>
    <col min="8205" max="8448" width="9.140625" style="9"/>
    <col min="8449" max="8449" width="9.7109375" style="9" bestFit="1" customWidth="1"/>
    <col min="8450" max="8450" width="3.5703125" style="9" customWidth="1"/>
    <col min="8451" max="8451" width="10" style="9" customWidth="1"/>
    <col min="8452" max="8452" width="45.140625" style="9" customWidth="1"/>
    <col min="8453" max="8453" width="10.5703125" style="9" customWidth="1"/>
    <col min="8454" max="8454" width="10.85546875" style="9" customWidth="1"/>
    <col min="8455" max="8455" width="10.140625" style="9" customWidth="1"/>
    <col min="8456" max="8456" width="10.7109375" style="9" customWidth="1"/>
    <col min="8457" max="8458" width="9.140625" style="9"/>
    <col min="8459" max="8459" width="15" style="9" customWidth="1"/>
    <col min="8460" max="8460" width="44" style="9" bestFit="1" customWidth="1"/>
    <col min="8461" max="8704" width="9.140625" style="9"/>
    <col min="8705" max="8705" width="9.7109375" style="9" bestFit="1" customWidth="1"/>
    <col min="8706" max="8706" width="3.5703125" style="9" customWidth="1"/>
    <col min="8707" max="8707" width="10" style="9" customWidth="1"/>
    <col min="8708" max="8708" width="45.140625" style="9" customWidth="1"/>
    <col min="8709" max="8709" width="10.5703125" style="9" customWidth="1"/>
    <col min="8710" max="8710" width="10.85546875" style="9" customWidth="1"/>
    <col min="8711" max="8711" width="10.140625" style="9" customWidth="1"/>
    <col min="8712" max="8712" width="10.7109375" style="9" customWidth="1"/>
    <col min="8713" max="8714" width="9.140625" style="9"/>
    <col min="8715" max="8715" width="15" style="9" customWidth="1"/>
    <col min="8716" max="8716" width="44" style="9" bestFit="1" customWidth="1"/>
    <col min="8717" max="8960" width="9.140625" style="9"/>
    <col min="8961" max="8961" width="9.7109375" style="9" bestFit="1" customWidth="1"/>
    <col min="8962" max="8962" width="3.5703125" style="9" customWidth="1"/>
    <col min="8963" max="8963" width="10" style="9" customWidth="1"/>
    <col min="8964" max="8964" width="45.140625" style="9" customWidth="1"/>
    <col min="8965" max="8965" width="10.5703125" style="9" customWidth="1"/>
    <col min="8966" max="8966" width="10.85546875" style="9" customWidth="1"/>
    <col min="8967" max="8967" width="10.140625" style="9" customWidth="1"/>
    <col min="8968" max="8968" width="10.7109375" style="9" customWidth="1"/>
    <col min="8969" max="8970" width="9.140625" style="9"/>
    <col min="8971" max="8971" width="15" style="9" customWidth="1"/>
    <col min="8972" max="8972" width="44" style="9" bestFit="1" customWidth="1"/>
    <col min="8973" max="9216" width="9.140625" style="9"/>
    <col min="9217" max="9217" width="9.7109375" style="9" bestFit="1" customWidth="1"/>
    <col min="9218" max="9218" width="3.5703125" style="9" customWidth="1"/>
    <col min="9219" max="9219" width="10" style="9" customWidth="1"/>
    <col min="9220" max="9220" width="45.140625" style="9" customWidth="1"/>
    <col min="9221" max="9221" width="10.5703125" style="9" customWidth="1"/>
    <col min="9222" max="9222" width="10.85546875" style="9" customWidth="1"/>
    <col min="9223" max="9223" width="10.140625" style="9" customWidth="1"/>
    <col min="9224" max="9224" width="10.7109375" style="9" customWidth="1"/>
    <col min="9225" max="9226" width="9.140625" style="9"/>
    <col min="9227" max="9227" width="15" style="9" customWidth="1"/>
    <col min="9228" max="9228" width="44" style="9" bestFit="1" customWidth="1"/>
    <col min="9229" max="9472" width="9.140625" style="9"/>
    <col min="9473" max="9473" width="9.7109375" style="9" bestFit="1" customWidth="1"/>
    <col min="9474" max="9474" width="3.5703125" style="9" customWidth="1"/>
    <col min="9475" max="9475" width="10" style="9" customWidth="1"/>
    <col min="9476" max="9476" width="45.140625" style="9" customWidth="1"/>
    <col min="9477" max="9477" width="10.5703125" style="9" customWidth="1"/>
    <col min="9478" max="9478" width="10.85546875" style="9" customWidth="1"/>
    <col min="9479" max="9479" width="10.140625" style="9" customWidth="1"/>
    <col min="9480" max="9480" width="10.7109375" style="9" customWidth="1"/>
    <col min="9481" max="9482" width="9.140625" style="9"/>
    <col min="9483" max="9483" width="15" style="9" customWidth="1"/>
    <col min="9484" max="9484" width="44" style="9" bestFit="1" customWidth="1"/>
    <col min="9485" max="9728" width="9.140625" style="9"/>
    <col min="9729" max="9729" width="9.7109375" style="9" bestFit="1" customWidth="1"/>
    <col min="9730" max="9730" width="3.5703125" style="9" customWidth="1"/>
    <col min="9731" max="9731" width="10" style="9" customWidth="1"/>
    <col min="9732" max="9732" width="45.140625" style="9" customWidth="1"/>
    <col min="9733" max="9733" width="10.5703125" style="9" customWidth="1"/>
    <col min="9734" max="9734" width="10.85546875" style="9" customWidth="1"/>
    <col min="9735" max="9735" width="10.140625" style="9" customWidth="1"/>
    <col min="9736" max="9736" width="10.7109375" style="9" customWidth="1"/>
    <col min="9737" max="9738" width="9.140625" style="9"/>
    <col min="9739" max="9739" width="15" style="9" customWidth="1"/>
    <col min="9740" max="9740" width="44" style="9" bestFit="1" customWidth="1"/>
    <col min="9741" max="9984" width="9.140625" style="9"/>
    <col min="9985" max="9985" width="9.7109375" style="9" bestFit="1" customWidth="1"/>
    <col min="9986" max="9986" width="3.5703125" style="9" customWidth="1"/>
    <col min="9987" max="9987" width="10" style="9" customWidth="1"/>
    <col min="9988" max="9988" width="45.140625" style="9" customWidth="1"/>
    <col min="9989" max="9989" width="10.5703125" style="9" customWidth="1"/>
    <col min="9990" max="9990" width="10.85546875" style="9" customWidth="1"/>
    <col min="9991" max="9991" width="10.140625" style="9" customWidth="1"/>
    <col min="9992" max="9992" width="10.7109375" style="9" customWidth="1"/>
    <col min="9993" max="9994" width="9.140625" style="9"/>
    <col min="9995" max="9995" width="15" style="9" customWidth="1"/>
    <col min="9996" max="9996" width="44" style="9" bestFit="1" customWidth="1"/>
    <col min="9997" max="10240" width="9.140625" style="9"/>
    <col min="10241" max="10241" width="9.7109375" style="9" bestFit="1" customWidth="1"/>
    <col min="10242" max="10242" width="3.5703125" style="9" customWidth="1"/>
    <col min="10243" max="10243" width="10" style="9" customWidth="1"/>
    <col min="10244" max="10244" width="45.140625" style="9" customWidth="1"/>
    <col min="10245" max="10245" width="10.5703125" style="9" customWidth="1"/>
    <col min="10246" max="10246" width="10.85546875" style="9" customWidth="1"/>
    <col min="10247" max="10247" width="10.140625" style="9" customWidth="1"/>
    <col min="10248" max="10248" width="10.7109375" style="9" customWidth="1"/>
    <col min="10249" max="10250" width="9.140625" style="9"/>
    <col min="10251" max="10251" width="15" style="9" customWidth="1"/>
    <col min="10252" max="10252" width="44" style="9" bestFit="1" customWidth="1"/>
    <col min="10253" max="10496" width="9.140625" style="9"/>
    <col min="10497" max="10497" width="9.7109375" style="9" bestFit="1" customWidth="1"/>
    <col min="10498" max="10498" width="3.5703125" style="9" customWidth="1"/>
    <col min="10499" max="10499" width="10" style="9" customWidth="1"/>
    <col min="10500" max="10500" width="45.140625" style="9" customWidth="1"/>
    <col min="10501" max="10501" width="10.5703125" style="9" customWidth="1"/>
    <col min="10502" max="10502" width="10.85546875" style="9" customWidth="1"/>
    <col min="10503" max="10503" width="10.140625" style="9" customWidth="1"/>
    <col min="10504" max="10504" width="10.7109375" style="9" customWidth="1"/>
    <col min="10505" max="10506" width="9.140625" style="9"/>
    <col min="10507" max="10507" width="15" style="9" customWidth="1"/>
    <col min="10508" max="10508" width="44" style="9" bestFit="1" customWidth="1"/>
    <col min="10509" max="10752" width="9.140625" style="9"/>
    <col min="10753" max="10753" width="9.7109375" style="9" bestFit="1" customWidth="1"/>
    <col min="10754" max="10754" width="3.5703125" style="9" customWidth="1"/>
    <col min="10755" max="10755" width="10" style="9" customWidth="1"/>
    <col min="10756" max="10756" width="45.140625" style="9" customWidth="1"/>
    <col min="10757" max="10757" width="10.5703125" style="9" customWidth="1"/>
    <col min="10758" max="10758" width="10.85546875" style="9" customWidth="1"/>
    <col min="10759" max="10759" width="10.140625" style="9" customWidth="1"/>
    <col min="10760" max="10760" width="10.7109375" style="9" customWidth="1"/>
    <col min="10761" max="10762" width="9.140625" style="9"/>
    <col min="10763" max="10763" width="15" style="9" customWidth="1"/>
    <col min="10764" max="10764" width="44" style="9" bestFit="1" customWidth="1"/>
    <col min="10765" max="11008" width="9.140625" style="9"/>
    <col min="11009" max="11009" width="9.7109375" style="9" bestFit="1" customWidth="1"/>
    <col min="11010" max="11010" width="3.5703125" style="9" customWidth="1"/>
    <col min="11011" max="11011" width="10" style="9" customWidth="1"/>
    <col min="11012" max="11012" width="45.140625" style="9" customWidth="1"/>
    <col min="11013" max="11013" width="10.5703125" style="9" customWidth="1"/>
    <col min="11014" max="11014" width="10.85546875" style="9" customWidth="1"/>
    <col min="11015" max="11015" width="10.140625" style="9" customWidth="1"/>
    <col min="11016" max="11016" width="10.7109375" style="9" customWidth="1"/>
    <col min="11017" max="11018" width="9.140625" style="9"/>
    <col min="11019" max="11019" width="15" style="9" customWidth="1"/>
    <col min="11020" max="11020" width="44" style="9" bestFit="1" customWidth="1"/>
    <col min="11021" max="11264" width="9.140625" style="9"/>
    <col min="11265" max="11265" width="9.7109375" style="9" bestFit="1" customWidth="1"/>
    <col min="11266" max="11266" width="3.5703125" style="9" customWidth="1"/>
    <col min="11267" max="11267" width="10" style="9" customWidth="1"/>
    <col min="11268" max="11268" width="45.140625" style="9" customWidth="1"/>
    <col min="11269" max="11269" width="10.5703125" style="9" customWidth="1"/>
    <col min="11270" max="11270" width="10.85546875" style="9" customWidth="1"/>
    <col min="11271" max="11271" width="10.140625" style="9" customWidth="1"/>
    <col min="11272" max="11272" width="10.7109375" style="9" customWidth="1"/>
    <col min="11273" max="11274" width="9.140625" style="9"/>
    <col min="11275" max="11275" width="15" style="9" customWidth="1"/>
    <col min="11276" max="11276" width="44" style="9" bestFit="1" customWidth="1"/>
    <col min="11277" max="11520" width="9.140625" style="9"/>
    <col min="11521" max="11521" width="9.7109375" style="9" bestFit="1" customWidth="1"/>
    <col min="11522" max="11522" width="3.5703125" style="9" customWidth="1"/>
    <col min="11523" max="11523" width="10" style="9" customWidth="1"/>
    <col min="11524" max="11524" width="45.140625" style="9" customWidth="1"/>
    <col min="11525" max="11525" width="10.5703125" style="9" customWidth="1"/>
    <col min="11526" max="11526" width="10.85546875" style="9" customWidth="1"/>
    <col min="11527" max="11527" width="10.140625" style="9" customWidth="1"/>
    <col min="11528" max="11528" width="10.7109375" style="9" customWidth="1"/>
    <col min="11529" max="11530" width="9.140625" style="9"/>
    <col min="11531" max="11531" width="15" style="9" customWidth="1"/>
    <col min="11532" max="11532" width="44" style="9" bestFit="1" customWidth="1"/>
    <col min="11533" max="11776" width="9.140625" style="9"/>
    <col min="11777" max="11777" width="9.7109375" style="9" bestFit="1" customWidth="1"/>
    <col min="11778" max="11778" width="3.5703125" style="9" customWidth="1"/>
    <col min="11779" max="11779" width="10" style="9" customWidth="1"/>
    <col min="11780" max="11780" width="45.140625" style="9" customWidth="1"/>
    <col min="11781" max="11781" width="10.5703125" style="9" customWidth="1"/>
    <col min="11782" max="11782" width="10.85546875" style="9" customWidth="1"/>
    <col min="11783" max="11783" width="10.140625" style="9" customWidth="1"/>
    <col min="11784" max="11784" width="10.7109375" style="9" customWidth="1"/>
    <col min="11785" max="11786" width="9.140625" style="9"/>
    <col min="11787" max="11787" width="15" style="9" customWidth="1"/>
    <col min="11788" max="11788" width="44" style="9" bestFit="1" customWidth="1"/>
    <col min="11789" max="12032" width="9.140625" style="9"/>
    <col min="12033" max="12033" width="9.7109375" style="9" bestFit="1" customWidth="1"/>
    <col min="12034" max="12034" width="3.5703125" style="9" customWidth="1"/>
    <col min="12035" max="12035" width="10" style="9" customWidth="1"/>
    <col min="12036" max="12036" width="45.140625" style="9" customWidth="1"/>
    <col min="12037" max="12037" width="10.5703125" style="9" customWidth="1"/>
    <col min="12038" max="12038" width="10.85546875" style="9" customWidth="1"/>
    <col min="12039" max="12039" width="10.140625" style="9" customWidth="1"/>
    <col min="12040" max="12040" width="10.7109375" style="9" customWidth="1"/>
    <col min="12041" max="12042" width="9.140625" style="9"/>
    <col min="12043" max="12043" width="15" style="9" customWidth="1"/>
    <col min="12044" max="12044" width="44" style="9" bestFit="1" customWidth="1"/>
    <col min="12045" max="12288" width="9.140625" style="9"/>
    <col min="12289" max="12289" width="9.7109375" style="9" bestFit="1" customWidth="1"/>
    <col min="12290" max="12290" width="3.5703125" style="9" customWidth="1"/>
    <col min="12291" max="12291" width="10" style="9" customWidth="1"/>
    <col min="12292" max="12292" width="45.140625" style="9" customWidth="1"/>
    <col min="12293" max="12293" width="10.5703125" style="9" customWidth="1"/>
    <col min="12294" max="12294" width="10.85546875" style="9" customWidth="1"/>
    <col min="12295" max="12295" width="10.140625" style="9" customWidth="1"/>
    <col min="12296" max="12296" width="10.7109375" style="9" customWidth="1"/>
    <col min="12297" max="12298" width="9.140625" style="9"/>
    <col min="12299" max="12299" width="15" style="9" customWidth="1"/>
    <col min="12300" max="12300" width="44" style="9" bestFit="1" customWidth="1"/>
    <col min="12301" max="12544" width="9.140625" style="9"/>
    <col min="12545" max="12545" width="9.7109375" style="9" bestFit="1" customWidth="1"/>
    <col min="12546" max="12546" width="3.5703125" style="9" customWidth="1"/>
    <col min="12547" max="12547" width="10" style="9" customWidth="1"/>
    <col min="12548" max="12548" width="45.140625" style="9" customWidth="1"/>
    <col min="12549" max="12549" width="10.5703125" style="9" customWidth="1"/>
    <col min="12550" max="12550" width="10.85546875" style="9" customWidth="1"/>
    <col min="12551" max="12551" width="10.140625" style="9" customWidth="1"/>
    <col min="12552" max="12552" width="10.7109375" style="9" customWidth="1"/>
    <col min="12553" max="12554" width="9.140625" style="9"/>
    <col min="12555" max="12555" width="15" style="9" customWidth="1"/>
    <col min="12556" max="12556" width="44" style="9" bestFit="1" customWidth="1"/>
    <col min="12557" max="12800" width="9.140625" style="9"/>
    <col min="12801" max="12801" width="9.7109375" style="9" bestFit="1" customWidth="1"/>
    <col min="12802" max="12802" width="3.5703125" style="9" customWidth="1"/>
    <col min="12803" max="12803" width="10" style="9" customWidth="1"/>
    <col min="12804" max="12804" width="45.140625" style="9" customWidth="1"/>
    <col min="12805" max="12805" width="10.5703125" style="9" customWidth="1"/>
    <col min="12806" max="12806" width="10.85546875" style="9" customWidth="1"/>
    <col min="12807" max="12807" width="10.140625" style="9" customWidth="1"/>
    <col min="12808" max="12808" width="10.7109375" style="9" customWidth="1"/>
    <col min="12809" max="12810" width="9.140625" style="9"/>
    <col min="12811" max="12811" width="15" style="9" customWidth="1"/>
    <col min="12812" max="12812" width="44" style="9" bestFit="1" customWidth="1"/>
    <col min="12813" max="13056" width="9.140625" style="9"/>
    <col min="13057" max="13057" width="9.7109375" style="9" bestFit="1" customWidth="1"/>
    <col min="13058" max="13058" width="3.5703125" style="9" customWidth="1"/>
    <col min="13059" max="13059" width="10" style="9" customWidth="1"/>
    <col min="13060" max="13060" width="45.140625" style="9" customWidth="1"/>
    <col min="13061" max="13061" width="10.5703125" style="9" customWidth="1"/>
    <col min="13062" max="13062" width="10.85546875" style="9" customWidth="1"/>
    <col min="13063" max="13063" width="10.140625" style="9" customWidth="1"/>
    <col min="13064" max="13064" width="10.7109375" style="9" customWidth="1"/>
    <col min="13065" max="13066" width="9.140625" style="9"/>
    <col min="13067" max="13067" width="15" style="9" customWidth="1"/>
    <col min="13068" max="13068" width="44" style="9" bestFit="1" customWidth="1"/>
    <col min="13069" max="13312" width="9.140625" style="9"/>
    <col min="13313" max="13313" width="9.7109375" style="9" bestFit="1" customWidth="1"/>
    <col min="13314" max="13314" width="3.5703125" style="9" customWidth="1"/>
    <col min="13315" max="13315" width="10" style="9" customWidth="1"/>
    <col min="13316" max="13316" width="45.140625" style="9" customWidth="1"/>
    <col min="13317" max="13317" width="10.5703125" style="9" customWidth="1"/>
    <col min="13318" max="13318" width="10.85546875" style="9" customWidth="1"/>
    <col min="13319" max="13319" width="10.140625" style="9" customWidth="1"/>
    <col min="13320" max="13320" width="10.7109375" style="9" customWidth="1"/>
    <col min="13321" max="13322" width="9.140625" style="9"/>
    <col min="13323" max="13323" width="15" style="9" customWidth="1"/>
    <col min="13324" max="13324" width="44" style="9" bestFit="1" customWidth="1"/>
    <col min="13325" max="13568" width="9.140625" style="9"/>
    <col min="13569" max="13569" width="9.7109375" style="9" bestFit="1" customWidth="1"/>
    <col min="13570" max="13570" width="3.5703125" style="9" customWidth="1"/>
    <col min="13571" max="13571" width="10" style="9" customWidth="1"/>
    <col min="13572" max="13572" width="45.140625" style="9" customWidth="1"/>
    <col min="13573" max="13573" width="10.5703125" style="9" customWidth="1"/>
    <col min="13574" max="13574" width="10.85546875" style="9" customWidth="1"/>
    <col min="13575" max="13575" width="10.140625" style="9" customWidth="1"/>
    <col min="13576" max="13576" width="10.7109375" style="9" customWidth="1"/>
    <col min="13577" max="13578" width="9.140625" style="9"/>
    <col min="13579" max="13579" width="15" style="9" customWidth="1"/>
    <col min="13580" max="13580" width="44" style="9" bestFit="1" customWidth="1"/>
    <col min="13581" max="13824" width="9.140625" style="9"/>
    <col min="13825" max="13825" width="9.7109375" style="9" bestFit="1" customWidth="1"/>
    <col min="13826" max="13826" width="3.5703125" style="9" customWidth="1"/>
    <col min="13827" max="13827" width="10" style="9" customWidth="1"/>
    <col min="13828" max="13828" width="45.140625" style="9" customWidth="1"/>
    <col min="13829" max="13829" width="10.5703125" style="9" customWidth="1"/>
    <col min="13830" max="13830" width="10.85546875" style="9" customWidth="1"/>
    <col min="13831" max="13831" width="10.140625" style="9" customWidth="1"/>
    <col min="13832" max="13832" width="10.7109375" style="9" customWidth="1"/>
    <col min="13833" max="13834" width="9.140625" style="9"/>
    <col min="13835" max="13835" width="15" style="9" customWidth="1"/>
    <col min="13836" max="13836" width="44" style="9" bestFit="1" customWidth="1"/>
    <col min="13837" max="14080" width="9.140625" style="9"/>
    <col min="14081" max="14081" width="9.7109375" style="9" bestFit="1" customWidth="1"/>
    <col min="14082" max="14082" width="3.5703125" style="9" customWidth="1"/>
    <col min="14083" max="14083" width="10" style="9" customWidth="1"/>
    <col min="14084" max="14084" width="45.140625" style="9" customWidth="1"/>
    <col min="14085" max="14085" width="10.5703125" style="9" customWidth="1"/>
    <col min="14086" max="14086" width="10.85546875" style="9" customWidth="1"/>
    <col min="14087" max="14087" width="10.140625" style="9" customWidth="1"/>
    <col min="14088" max="14088" width="10.7109375" style="9" customWidth="1"/>
    <col min="14089" max="14090" width="9.140625" style="9"/>
    <col min="14091" max="14091" width="15" style="9" customWidth="1"/>
    <col min="14092" max="14092" width="44" style="9" bestFit="1" customWidth="1"/>
    <col min="14093" max="14336" width="9.140625" style="9"/>
    <col min="14337" max="14337" width="9.7109375" style="9" bestFit="1" customWidth="1"/>
    <col min="14338" max="14338" width="3.5703125" style="9" customWidth="1"/>
    <col min="14339" max="14339" width="10" style="9" customWidth="1"/>
    <col min="14340" max="14340" width="45.140625" style="9" customWidth="1"/>
    <col min="14341" max="14341" width="10.5703125" style="9" customWidth="1"/>
    <col min="14342" max="14342" width="10.85546875" style="9" customWidth="1"/>
    <col min="14343" max="14343" width="10.140625" style="9" customWidth="1"/>
    <col min="14344" max="14344" width="10.7109375" style="9" customWidth="1"/>
    <col min="14345" max="14346" width="9.140625" style="9"/>
    <col min="14347" max="14347" width="15" style="9" customWidth="1"/>
    <col min="14348" max="14348" width="44" style="9" bestFit="1" customWidth="1"/>
    <col min="14349" max="14592" width="9.140625" style="9"/>
    <col min="14593" max="14593" width="9.7109375" style="9" bestFit="1" customWidth="1"/>
    <col min="14594" max="14594" width="3.5703125" style="9" customWidth="1"/>
    <col min="14595" max="14595" width="10" style="9" customWidth="1"/>
    <col min="14596" max="14596" width="45.140625" style="9" customWidth="1"/>
    <col min="14597" max="14597" width="10.5703125" style="9" customWidth="1"/>
    <col min="14598" max="14598" width="10.85546875" style="9" customWidth="1"/>
    <col min="14599" max="14599" width="10.140625" style="9" customWidth="1"/>
    <col min="14600" max="14600" width="10.7109375" style="9" customWidth="1"/>
    <col min="14601" max="14602" width="9.140625" style="9"/>
    <col min="14603" max="14603" width="15" style="9" customWidth="1"/>
    <col min="14604" max="14604" width="44" style="9" bestFit="1" customWidth="1"/>
    <col min="14605" max="14848" width="9.140625" style="9"/>
    <col min="14849" max="14849" width="9.7109375" style="9" bestFit="1" customWidth="1"/>
    <col min="14850" max="14850" width="3.5703125" style="9" customWidth="1"/>
    <col min="14851" max="14851" width="10" style="9" customWidth="1"/>
    <col min="14852" max="14852" width="45.140625" style="9" customWidth="1"/>
    <col min="14853" max="14853" width="10.5703125" style="9" customWidth="1"/>
    <col min="14854" max="14854" width="10.85546875" style="9" customWidth="1"/>
    <col min="14855" max="14855" width="10.140625" style="9" customWidth="1"/>
    <col min="14856" max="14856" width="10.7109375" style="9" customWidth="1"/>
    <col min="14857" max="14858" width="9.140625" style="9"/>
    <col min="14859" max="14859" width="15" style="9" customWidth="1"/>
    <col min="14860" max="14860" width="44" style="9" bestFit="1" customWidth="1"/>
    <col min="14861" max="15104" width="9.140625" style="9"/>
    <col min="15105" max="15105" width="9.7109375" style="9" bestFit="1" customWidth="1"/>
    <col min="15106" max="15106" width="3.5703125" style="9" customWidth="1"/>
    <col min="15107" max="15107" width="10" style="9" customWidth="1"/>
    <col min="15108" max="15108" width="45.140625" style="9" customWidth="1"/>
    <col min="15109" max="15109" width="10.5703125" style="9" customWidth="1"/>
    <col min="15110" max="15110" width="10.85546875" style="9" customWidth="1"/>
    <col min="15111" max="15111" width="10.140625" style="9" customWidth="1"/>
    <col min="15112" max="15112" width="10.7109375" style="9" customWidth="1"/>
    <col min="15113" max="15114" width="9.140625" style="9"/>
    <col min="15115" max="15115" width="15" style="9" customWidth="1"/>
    <col min="15116" max="15116" width="44" style="9" bestFit="1" customWidth="1"/>
    <col min="15117" max="15360" width="9.140625" style="9"/>
    <col min="15361" max="15361" width="9.7109375" style="9" bestFit="1" customWidth="1"/>
    <col min="15362" max="15362" width="3.5703125" style="9" customWidth="1"/>
    <col min="15363" max="15363" width="10" style="9" customWidth="1"/>
    <col min="15364" max="15364" width="45.140625" style="9" customWidth="1"/>
    <col min="15365" max="15365" width="10.5703125" style="9" customWidth="1"/>
    <col min="15366" max="15366" width="10.85546875" style="9" customWidth="1"/>
    <col min="15367" max="15367" width="10.140625" style="9" customWidth="1"/>
    <col min="15368" max="15368" width="10.7109375" style="9" customWidth="1"/>
    <col min="15369" max="15370" width="9.140625" style="9"/>
    <col min="15371" max="15371" width="15" style="9" customWidth="1"/>
    <col min="15372" max="15372" width="44" style="9" bestFit="1" customWidth="1"/>
    <col min="15373" max="15616" width="9.140625" style="9"/>
    <col min="15617" max="15617" width="9.7109375" style="9" bestFit="1" customWidth="1"/>
    <col min="15618" max="15618" width="3.5703125" style="9" customWidth="1"/>
    <col min="15619" max="15619" width="10" style="9" customWidth="1"/>
    <col min="15620" max="15620" width="45.140625" style="9" customWidth="1"/>
    <col min="15621" max="15621" width="10.5703125" style="9" customWidth="1"/>
    <col min="15622" max="15622" width="10.85546875" style="9" customWidth="1"/>
    <col min="15623" max="15623" width="10.140625" style="9" customWidth="1"/>
    <col min="15624" max="15624" width="10.7109375" style="9" customWidth="1"/>
    <col min="15625" max="15626" width="9.140625" style="9"/>
    <col min="15627" max="15627" width="15" style="9" customWidth="1"/>
    <col min="15628" max="15628" width="44" style="9" bestFit="1" customWidth="1"/>
    <col min="15629" max="15872" width="9.140625" style="9"/>
    <col min="15873" max="15873" width="9.7109375" style="9" bestFit="1" customWidth="1"/>
    <col min="15874" max="15874" width="3.5703125" style="9" customWidth="1"/>
    <col min="15875" max="15875" width="10" style="9" customWidth="1"/>
    <col min="15876" max="15876" width="45.140625" style="9" customWidth="1"/>
    <col min="15877" max="15877" width="10.5703125" style="9" customWidth="1"/>
    <col min="15878" max="15878" width="10.85546875" style="9" customWidth="1"/>
    <col min="15879" max="15879" width="10.140625" style="9" customWidth="1"/>
    <col min="15880" max="15880" width="10.7109375" style="9" customWidth="1"/>
    <col min="15881" max="15882" width="9.140625" style="9"/>
    <col min="15883" max="15883" width="15" style="9" customWidth="1"/>
    <col min="15884" max="15884" width="44" style="9" bestFit="1" customWidth="1"/>
    <col min="15885" max="16128" width="9.140625" style="9"/>
    <col min="16129" max="16129" width="9.7109375" style="9" bestFit="1" customWidth="1"/>
    <col min="16130" max="16130" width="3.5703125" style="9" customWidth="1"/>
    <col min="16131" max="16131" width="10" style="9" customWidth="1"/>
    <col min="16132" max="16132" width="45.140625" style="9" customWidth="1"/>
    <col min="16133" max="16133" width="10.5703125" style="9" customWidth="1"/>
    <col min="16134" max="16134" width="10.85546875" style="9" customWidth="1"/>
    <col min="16135" max="16135" width="10.140625" style="9" customWidth="1"/>
    <col min="16136" max="16136" width="10.7109375" style="9" customWidth="1"/>
    <col min="16137" max="16138" width="9.140625" style="9"/>
    <col min="16139" max="16139" width="15" style="9" customWidth="1"/>
    <col min="16140" max="16140" width="44" style="9" bestFit="1" customWidth="1"/>
    <col min="16141" max="16384" width="9.140625" style="9"/>
  </cols>
  <sheetData>
    <row r="1" spans="1:11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3028"/>
      <c r="I1" s="1199"/>
    </row>
    <row r="2" spans="1:11" ht="12.75" customHeight="1" x14ac:dyDescent="0.2">
      <c r="F2" s="276"/>
      <c r="G2" s="276"/>
      <c r="H2" s="558"/>
      <c r="I2" s="276"/>
    </row>
    <row r="3" spans="1:11" s="277" customFormat="1" ht="15.75" x14ac:dyDescent="0.25">
      <c r="A3" s="3079" t="s">
        <v>1817</v>
      </c>
      <c r="B3" s="3079"/>
      <c r="C3" s="3079"/>
      <c r="D3" s="3079"/>
      <c r="E3" s="3079"/>
      <c r="F3" s="3079"/>
      <c r="G3" s="3079"/>
      <c r="H3" s="3079"/>
      <c r="I3" s="559"/>
    </row>
    <row r="4" spans="1:11" s="277" customFormat="1" ht="15.75" x14ac:dyDescent="0.25">
      <c r="B4" s="27"/>
      <c r="C4" s="27"/>
      <c r="D4" s="27"/>
      <c r="E4" s="27"/>
      <c r="F4" s="27"/>
      <c r="G4" s="27"/>
      <c r="H4" s="27"/>
      <c r="I4" s="560"/>
    </row>
    <row r="5" spans="1:11" s="1" customFormat="1" ht="15.75" customHeight="1" x14ac:dyDescent="0.2">
      <c r="B5" s="13"/>
      <c r="C5" s="3129" t="s">
        <v>140</v>
      </c>
      <c r="D5" s="3129"/>
      <c r="E5" s="3129"/>
      <c r="F5" s="260"/>
      <c r="G5" s="260"/>
      <c r="H5" s="260"/>
      <c r="I5" s="561"/>
    </row>
    <row r="6" spans="1:11" s="3" customFormat="1" ht="12" thickBot="1" x14ac:dyDescent="0.25">
      <c r="B6" s="2"/>
      <c r="C6" s="2"/>
      <c r="D6" s="2"/>
      <c r="E6" s="5" t="s">
        <v>19</v>
      </c>
      <c r="F6" s="90"/>
      <c r="G6" s="278"/>
      <c r="H6" s="279"/>
      <c r="I6" s="279"/>
    </row>
    <row r="7" spans="1:11" s="7" customFormat="1" ht="12.75" customHeight="1" x14ac:dyDescent="0.2">
      <c r="B7" s="3130"/>
      <c r="C7" s="3123" t="s">
        <v>0</v>
      </c>
      <c r="D7" s="3117" t="s">
        <v>1</v>
      </c>
      <c r="E7" s="3111" t="s">
        <v>141</v>
      </c>
      <c r="F7" s="160"/>
      <c r="G7" s="6"/>
      <c r="H7" s="6"/>
      <c r="I7" s="6"/>
      <c r="J7" s="6"/>
      <c r="K7" s="6"/>
    </row>
    <row r="8" spans="1:11" s="3" customFormat="1" ht="12.75" customHeight="1" thickBot="1" x14ac:dyDescent="0.25">
      <c r="B8" s="3130"/>
      <c r="C8" s="3124"/>
      <c r="D8" s="3121"/>
      <c r="E8" s="3112"/>
      <c r="F8" s="160"/>
      <c r="G8" s="279"/>
      <c r="H8" s="279"/>
      <c r="I8" s="279"/>
    </row>
    <row r="9" spans="1:11" s="3" customFormat="1" ht="12.75" customHeight="1" thickBot="1" x14ac:dyDescent="0.25">
      <c r="B9" s="28"/>
      <c r="C9" s="24" t="s">
        <v>2</v>
      </c>
      <c r="D9" s="18" t="s">
        <v>11</v>
      </c>
      <c r="E9" s="20">
        <f>SUM(E10:E18)</f>
        <v>50815.05</v>
      </c>
      <c r="F9" s="26"/>
      <c r="G9" s="279"/>
      <c r="H9" s="1628"/>
      <c r="I9" s="279"/>
    </row>
    <row r="10" spans="1:11" s="3" customFormat="1" ht="12.75" customHeight="1" x14ac:dyDescent="0.2">
      <c r="B10" s="28"/>
      <c r="C10" s="566" t="s">
        <v>43</v>
      </c>
      <c r="D10" s="567" t="s">
        <v>111</v>
      </c>
      <c r="E10" s="40">
        <f>F25</f>
        <v>0</v>
      </c>
      <c r="F10" s="159"/>
      <c r="G10" s="279"/>
      <c r="I10" s="279"/>
      <c r="K10" s="1211"/>
    </row>
    <row r="11" spans="1:11" s="11" customFormat="1" ht="12.75" customHeight="1" x14ac:dyDescent="0.2">
      <c r="B11" s="280"/>
      <c r="C11" s="569" t="s">
        <v>3</v>
      </c>
      <c r="D11" s="570" t="s">
        <v>8</v>
      </c>
      <c r="E11" s="571">
        <f>H33</f>
        <v>5720</v>
      </c>
      <c r="F11" s="284"/>
      <c r="K11" s="1211"/>
    </row>
    <row r="12" spans="1:11" s="11" customFormat="1" ht="12.75" customHeight="1" x14ac:dyDescent="0.2">
      <c r="B12" s="280"/>
      <c r="C12" s="281" t="s">
        <v>4</v>
      </c>
      <c r="D12" s="282" t="s">
        <v>9</v>
      </c>
      <c r="E12" s="283">
        <f>F41</f>
        <v>8696.2000000000007</v>
      </c>
      <c r="F12" s="284"/>
      <c r="G12" s="285"/>
      <c r="K12" s="1211"/>
    </row>
    <row r="13" spans="1:11" s="11" customFormat="1" ht="12.75" customHeight="1" x14ac:dyDescent="0.2">
      <c r="B13" s="280"/>
      <c r="C13" s="569" t="s">
        <v>5</v>
      </c>
      <c r="D13" s="570" t="s">
        <v>10</v>
      </c>
      <c r="E13" s="1626">
        <f>F108</f>
        <v>4674</v>
      </c>
      <c r="F13" s="284"/>
      <c r="K13" s="1211"/>
    </row>
    <row r="14" spans="1:11" s="11" customFormat="1" ht="12.75" customHeight="1" x14ac:dyDescent="0.2">
      <c r="B14" s="280"/>
      <c r="C14" s="286" t="s">
        <v>6</v>
      </c>
      <c r="D14" s="287" t="s">
        <v>12</v>
      </c>
      <c r="E14" s="288">
        <f>F136</f>
        <v>1500</v>
      </c>
      <c r="F14" s="289"/>
      <c r="K14" s="1211"/>
    </row>
    <row r="15" spans="1:11" s="11" customFormat="1" ht="12.75" customHeight="1" x14ac:dyDescent="0.2">
      <c r="B15" s="280"/>
      <c r="C15" s="286" t="s">
        <v>7</v>
      </c>
      <c r="D15" s="287" t="s">
        <v>13</v>
      </c>
      <c r="E15" s="288">
        <f>F145</f>
        <v>224.85</v>
      </c>
      <c r="F15" s="289"/>
      <c r="K15" s="1211"/>
    </row>
    <row r="16" spans="1:11" s="11" customFormat="1" ht="12.75" customHeight="1" x14ac:dyDescent="0.2">
      <c r="B16" s="280"/>
      <c r="C16" s="286" t="s">
        <v>41</v>
      </c>
      <c r="D16" s="287" t="s">
        <v>45</v>
      </c>
      <c r="E16" s="288">
        <f>F153</f>
        <v>8000</v>
      </c>
      <c r="F16" s="289"/>
      <c r="K16" s="1211"/>
    </row>
    <row r="17" spans="1:11" s="11" customFormat="1" ht="12.75" customHeight="1" x14ac:dyDescent="0.2">
      <c r="B17" s="280"/>
      <c r="C17" s="286" t="s">
        <v>1818</v>
      </c>
      <c r="D17" s="1992" t="s">
        <v>1819</v>
      </c>
      <c r="E17" s="288">
        <f>F166</f>
        <v>18000</v>
      </c>
      <c r="F17" s="289"/>
      <c r="K17" s="1211"/>
    </row>
    <row r="18" spans="1:11" s="11" customFormat="1" ht="12.75" customHeight="1" thickBot="1" x14ac:dyDescent="0.25">
      <c r="B18" s="280"/>
      <c r="C18" s="290" t="s">
        <v>1820</v>
      </c>
      <c r="D18" s="291" t="s">
        <v>1821</v>
      </c>
      <c r="E18" s="573">
        <f>F180</f>
        <v>4000</v>
      </c>
      <c r="F18" s="289"/>
      <c r="K18" s="1211"/>
    </row>
    <row r="19" spans="1:11" s="277" customFormat="1" ht="12.75" customHeight="1" x14ac:dyDescent="0.25">
      <c r="B19" s="293"/>
      <c r="C19" s="294"/>
      <c r="D19" s="294"/>
      <c r="E19" s="294"/>
      <c r="F19" s="294"/>
      <c r="G19" s="294"/>
      <c r="K19" s="1993"/>
    </row>
    <row r="20" spans="1:11" ht="12.75" customHeight="1" x14ac:dyDescent="0.2">
      <c r="H20" s="1994"/>
    </row>
    <row r="21" spans="1:11" ht="18.75" customHeight="1" x14ac:dyDescent="0.2">
      <c r="B21" s="35" t="s">
        <v>1822</v>
      </c>
      <c r="C21" s="35"/>
      <c r="D21" s="35"/>
      <c r="E21" s="35"/>
      <c r="F21" s="35"/>
      <c r="G21" s="35"/>
      <c r="H21" s="35"/>
    </row>
    <row r="22" spans="1:11" ht="12.75" customHeight="1" thickBot="1" x14ac:dyDescent="0.25">
      <c r="B22" s="2"/>
      <c r="C22" s="2"/>
      <c r="D22" s="2"/>
      <c r="E22" s="5"/>
      <c r="F22" s="5"/>
      <c r="G22" s="5" t="s">
        <v>19</v>
      </c>
      <c r="H22" s="8"/>
    </row>
    <row r="23" spans="1:11" ht="18.75" customHeight="1" x14ac:dyDescent="0.2">
      <c r="A23" s="3101" t="s">
        <v>142</v>
      </c>
      <c r="B23" s="3103" t="s">
        <v>24</v>
      </c>
      <c r="C23" s="3105" t="s">
        <v>1823</v>
      </c>
      <c r="D23" s="3117" t="s">
        <v>110</v>
      </c>
      <c r="E23" s="3109" t="s">
        <v>143</v>
      </c>
      <c r="F23" s="3111" t="s">
        <v>144</v>
      </c>
      <c r="G23" s="3099" t="s">
        <v>38</v>
      </c>
      <c r="H23" s="9"/>
    </row>
    <row r="24" spans="1:11" ht="12.75" customHeight="1" thickBot="1" x14ac:dyDescent="0.25">
      <c r="A24" s="3102"/>
      <c r="B24" s="3104"/>
      <c r="C24" s="3106"/>
      <c r="D24" s="3121"/>
      <c r="E24" s="3110"/>
      <c r="F24" s="3112"/>
      <c r="G24" s="3100"/>
      <c r="H24" s="9"/>
    </row>
    <row r="25" spans="1:11" ht="15" customHeight="1" thickBot="1" x14ac:dyDescent="0.25">
      <c r="A25" s="20">
        <v>0</v>
      </c>
      <c r="B25" s="25" t="s">
        <v>25</v>
      </c>
      <c r="C25" s="23" t="s">
        <v>23</v>
      </c>
      <c r="D25" s="18" t="s">
        <v>27</v>
      </c>
      <c r="E25" s="20">
        <v>0</v>
      </c>
      <c r="F25" s="20">
        <v>0</v>
      </c>
      <c r="G25" s="374" t="s">
        <v>21</v>
      </c>
      <c r="H25" s="9"/>
    </row>
    <row r="26" spans="1:11" ht="12.75" customHeight="1" thickBot="1" x14ac:dyDescent="0.25">
      <c r="A26" s="1479">
        <v>0</v>
      </c>
      <c r="B26" s="1995" t="s">
        <v>21</v>
      </c>
      <c r="C26" s="1996" t="s">
        <v>21</v>
      </c>
      <c r="D26" s="1997" t="s">
        <v>44</v>
      </c>
      <c r="E26" s="2492">
        <v>0</v>
      </c>
      <c r="F26" s="1480">
        <v>0</v>
      </c>
      <c r="G26" s="1998" t="s">
        <v>21</v>
      </c>
      <c r="H26" s="9"/>
    </row>
    <row r="27" spans="1:11" ht="12.75" customHeight="1" x14ac:dyDescent="0.2"/>
    <row r="28" spans="1:11" ht="12.75" customHeight="1" x14ac:dyDescent="0.2"/>
    <row r="29" spans="1:11" ht="18.75" customHeight="1" x14ac:dyDescent="0.2">
      <c r="B29" s="1999" t="s">
        <v>1824</v>
      </c>
      <c r="C29" s="1999"/>
      <c r="D29" s="1999"/>
      <c r="E29" s="1999"/>
      <c r="F29" s="1999"/>
      <c r="G29" s="1999"/>
    </row>
    <row r="30" spans="1:11" ht="12.75" customHeight="1" thickBot="1" x14ac:dyDescent="0.25">
      <c r="B30" s="2"/>
      <c r="C30" s="2"/>
      <c r="D30" s="2"/>
      <c r="E30" s="2"/>
      <c r="F30" s="2"/>
      <c r="G30" s="2"/>
      <c r="H30" s="2000" t="s">
        <v>19</v>
      </c>
    </row>
    <row r="31" spans="1:11" ht="12.75" customHeight="1" x14ac:dyDescent="0.2">
      <c r="A31" s="3101" t="s">
        <v>142</v>
      </c>
      <c r="B31" s="3192" t="s">
        <v>20</v>
      </c>
      <c r="C31" s="3131" t="s">
        <v>1825</v>
      </c>
      <c r="D31" s="3117" t="s">
        <v>34</v>
      </c>
      <c r="E31" s="3144" t="s">
        <v>30</v>
      </c>
      <c r="F31" s="3174" t="s">
        <v>29</v>
      </c>
      <c r="G31" s="3109" t="s">
        <v>143</v>
      </c>
      <c r="H31" s="3111" t="s">
        <v>144</v>
      </c>
      <c r="I31" s="276"/>
    </row>
    <row r="32" spans="1:11" ht="15" customHeight="1" thickBot="1" x14ac:dyDescent="0.25">
      <c r="A32" s="3102"/>
      <c r="B32" s="3193"/>
      <c r="C32" s="3132"/>
      <c r="D32" s="3121"/>
      <c r="E32" s="3145"/>
      <c r="F32" s="3175"/>
      <c r="G32" s="3110"/>
      <c r="H32" s="3112"/>
      <c r="I32" s="276"/>
    </row>
    <row r="33" spans="1:17" ht="15" customHeight="1" thickBot="1" x14ac:dyDescent="0.25">
      <c r="A33" s="64">
        <f>A34</f>
        <v>5298</v>
      </c>
      <c r="B33" s="2001" t="s">
        <v>25</v>
      </c>
      <c r="C33" s="602" t="s">
        <v>28</v>
      </c>
      <c r="D33" s="84" t="s">
        <v>27</v>
      </c>
      <c r="E33" s="2002">
        <v>5287.32</v>
      </c>
      <c r="F33" s="2003">
        <v>432.68</v>
      </c>
      <c r="G33" s="64">
        <v>5720</v>
      </c>
      <c r="H33" s="64">
        <v>5720</v>
      </c>
      <c r="I33" s="276"/>
    </row>
    <row r="34" spans="1:17" ht="12.75" customHeight="1" thickBot="1" x14ac:dyDescent="0.25">
      <c r="A34" s="2004">
        <v>5298</v>
      </c>
      <c r="B34" s="2005" t="s">
        <v>26</v>
      </c>
      <c r="C34" s="2006" t="s">
        <v>1826</v>
      </c>
      <c r="D34" s="2007" t="s">
        <v>1827</v>
      </c>
      <c r="E34" s="2008">
        <v>5287.32</v>
      </c>
      <c r="F34" s="2009">
        <v>432.68</v>
      </c>
      <c r="G34" s="2603">
        <v>5720</v>
      </c>
      <c r="H34" s="2010">
        <v>5720</v>
      </c>
      <c r="I34" s="371"/>
    </row>
    <row r="35" spans="1:17" ht="12.75" customHeight="1" x14ac:dyDescent="0.2">
      <c r="B35" s="2011"/>
      <c r="C35" s="2011"/>
      <c r="D35" s="2011"/>
      <c r="E35" s="2011"/>
      <c r="F35" s="2011"/>
      <c r="G35" s="2011"/>
      <c r="H35" s="2011"/>
      <c r="I35" s="2012"/>
      <c r="J35" s="276"/>
    </row>
    <row r="36" spans="1:17" ht="12.75" customHeight="1" x14ac:dyDescent="0.2">
      <c r="B36" s="2012"/>
      <c r="C36" s="2012"/>
      <c r="D36" s="2012"/>
      <c r="E36" s="2012"/>
      <c r="F36" s="2012"/>
      <c r="G36" s="2012"/>
      <c r="H36" s="2012"/>
      <c r="I36" s="2012"/>
      <c r="J36" s="276"/>
    </row>
    <row r="37" spans="1:17" ht="18" customHeight="1" x14ac:dyDescent="0.2">
      <c r="B37" s="35" t="s">
        <v>1828</v>
      </c>
      <c r="C37" s="35"/>
      <c r="D37" s="35"/>
      <c r="E37" s="35"/>
      <c r="F37" s="35"/>
      <c r="G37" s="35"/>
      <c r="H37" s="1572"/>
      <c r="J37" s="276"/>
    </row>
    <row r="38" spans="1:17" ht="12.75" customHeight="1" thickBot="1" x14ac:dyDescent="0.25">
      <c r="B38" s="2"/>
      <c r="C38" s="2"/>
      <c r="D38" s="2"/>
      <c r="E38" s="12"/>
      <c r="F38" s="12"/>
      <c r="G38" s="12" t="s">
        <v>19</v>
      </c>
      <c r="H38" s="278"/>
      <c r="J38" s="276"/>
    </row>
    <row r="39" spans="1:17" ht="12.75" customHeight="1" x14ac:dyDescent="0.2">
      <c r="A39" s="3101" t="s">
        <v>142</v>
      </c>
      <c r="B39" s="3113" t="s">
        <v>20</v>
      </c>
      <c r="C39" s="3115" t="s">
        <v>1829</v>
      </c>
      <c r="D39" s="3125" t="s">
        <v>33</v>
      </c>
      <c r="E39" s="3109" t="s">
        <v>143</v>
      </c>
      <c r="F39" s="3111" t="s">
        <v>144</v>
      </c>
      <c r="G39" s="3099" t="s">
        <v>38</v>
      </c>
      <c r="H39" s="9"/>
      <c r="I39" s="276"/>
    </row>
    <row r="40" spans="1:17" ht="18" customHeight="1" thickBot="1" x14ac:dyDescent="0.25">
      <c r="A40" s="3102"/>
      <c r="B40" s="3134"/>
      <c r="C40" s="3133"/>
      <c r="D40" s="3126"/>
      <c r="E40" s="3110"/>
      <c r="F40" s="3112"/>
      <c r="G40" s="3100"/>
      <c r="H40" s="9"/>
    </row>
    <row r="41" spans="1:17" s="38" customFormat="1" ht="15" customHeight="1" thickBot="1" x14ac:dyDescent="0.25">
      <c r="A41" s="20">
        <f>A42+A47+A50+A54+A59+A75+A81+A89+A93+A95</f>
        <v>7146.2</v>
      </c>
      <c r="B41" s="19" t="s">
        <v>25</v>
      </c>
      <c r="C41" s="23" t="s">
        <v>23</v>
      </c>
      <c r="D41" s="18" t="s">
        <v>27</v>
      </c>
      <c r="E41" s="20">
        <v>8696.2000000000007</v>
      </c>
      <c r="F41" s="20">
        <f>SUM(F42,F47,F50,F54,F59,F75,F81,F89,F93,F95)</f>
        <v>8696.2000000000007</v>
      </c>
      <c r="G41" s="804" t="s">
        <v>21</v>
      </c>
    </row>
    <row r="42" spans="1:17" ht="12.75" customHeight="1" x14ac:dyDescent="0.2">
      <c r="A42" s="2013">
        <v>1400</v>
      </c>
      <c r="B42" s="2014" t="s">
        <v>26</v>
      </c>
      <c r="C42" s="2015" t="s">
        <v>21</v>
      </c>
      <c r="D42" s="2016" t="s">
        <v>1830</v>
      </c>
      <c r="E42" s="2602">
        <v>1700</v>
      </c>
      <c r="F42" s="2017">
        <v>1800</v>
      </c>
      <c r="G42" s="301"/>
      <c r="H42" s="9"/>
      <c r="J42" s="700"/>
      <c r="K42" s="700"/>
      <c r="L42" s="700"/>
      <c r="M42" s="276"/>
      <c r="N42" s="276"/>
      <c r="O42" s="276"/>
      <c r="P42" s="276"/>
      <c r="Q42" s="276"/>
    </row>
    <row r="43" spans="1:17" ht="12.75" customHeight="1" x14ac:dyDescent="0.2">
      <c r="A43" s="690">
        <v>40</v>
      </c>
      <c r="B43" s="1371" t="s">
        <v>36</v>
      </c>
      <c r="C43" s="708" t="s">
        <v>1831</v>
      </c>
      <c r="D43" s="2018" t="s">
        <v>1832</v>
      </c>
      <c r="E43" s="2519">
        <v>40</v>
      </c>
      <c r="F43" s="694">
        <v>40</v>
      </c>
      <c r="G43" s="14"/>
      <c r="H43" s="9"/>
      <c r="J43" s="700"/>
      <c r="K43" s="700"/>
      <c r="L43" s="700"/>
      <c r="M43" s="276"/>
      <c r="N43" s="276"/>
      <c r="O43" s="276"/>
      <c r="P43" s="276"/>
      <c r="Q43" s="276"/>
    </row>
    <row r="44" spans="1:17" ht="22.5" x14ac:dyDescent="0.2">
      <c r="A44" s="690">
        <v>1160</v>
      </c>
      <c r="B44" s="1371" t="s">
        <v>36</v>
      </c>
      <c r="C44" s="708" t="s">
        <v>1833</v>
      </c>
      <c r="D44" s="2019" t="s">
        <v>1834</v>
      </c>
      <c r="E44" s="2519">
        <v>1160</v>
      </c>
      <c r="F44" s="694">
        <v>1160</v>
      </c>
      <c r="G44" s="14"/>
      <c r="H44" s="9"/>
      <c r="J44" s="700"/>
      <c r="K44" s="700"/>
      <c r="L44" s="700"/>
      <c r="M44" s="276"/>
      <c r="N44" s="276"/>
      <c r="O44" s="276"/>
      <c r="P44" s="276"/>
      <c r="Q44" s="276"/>
    </row>
    <row r="45" spans="1:17" x14ac:dyDescent="0.2">
      <c r="A45" s="690">
        <v>200</v>
      </c>
      <c r="B45" s="1371" t="s">
        <v>36</v>
      </c>
      <c r="C45" s="2020" t="s">
        <v>1835</v>
      </c>
      <c r="D45" s="710" t="s">
        <v>1836</v>
      </c>
      <c r="E45" s="2519">
        <v>500</v>
      </c>
      <c r="F45" s="694">
        <v>500</v>
      </c>
      <c r="G45" s="14"/>
      <c r="H45" s="9"/>
      <c r="J45" s="700"/>
      <c r="K45" s="700"/>
      <c r="L45" s="700"/>
      <c r="M45" s="276"/>
      <c r="N45" s="276"/>
      <c r="O45" s="276"/>
      <c r="P45" s="276"/>
      <c r="Q45" s="276"/>
    </row>
    <row r="46" spans="1:17" x14ac:dyDescent="0.2">
      <c r="A46" s="690">
        <v>0</v>
      </c>
      <c r="B46" s="1371" t="s">
        <v>36</v>
      </c>
      <c r="C46" s="2020" t="s">
        <v>1837</v>
      </c>
      <c r="D46" s="710" t="s">
        <v>1838</v>
      </c>
      <c r="E46" s="2519">
        <v>0</v>
      </c>
      <c r="F46" s="694">
        <v>100</v>
      </c>
      <c r="G46" s="14"/>
      <c r="H46" s="2021"/>
      <c r="I46" s="2021"/>
      <c r="J46" s="2022"/>
      <c r="K46" s="2022"/>
      <c r="L46" s="700"/>
      <c r="M46" s="276"/>
      <c r="N46" s="276"/>
      <c r="O46" s="276"/>
      <c r="P46" s="276"/>
      <c r="Q46" s="276"/>
    </row>
    <row r="47" spans="1:17" x14ac:dyDescent="0.2">
      <c r="A47" s="719">
        <v>800</v>
      </c>
      <c r="B47" s="2023" t="s">
        <v>26</v>
      </c>
      <c r="C47" s="2024" t="s">
        <v>21</v>
      </c>
      <c r="D47" s="2025" t="s">
        <v>1839</v>
      </c>
      <c r="E47" s="2582">
        <v>1050</v>
      </c>
      <c r="F47" s="723">
        <v>1050</v>
      </c>
      <c r="G47" s="815"/>
      <c r="H47" s="9"/>
      <c r="J47" s="700"/>
      <c r="K47" s="700"/>
      <c r="L47" s="701"/>
      <c r="M47" s="276"/>
      <c r="N47" s="276"/>
      <c r="O47" s="276"/>
      <c r="P47" s="276"/>
      <c r="Q47" s="276"/>
    </row>
    <row r="48" spans="1:17" ht="12.75" customHeight="1" x14ac:dyDescent="0.2">
      <c r="A48" s="690">
        <v>700</v>
      </c>
      <c r="B48" s="1371" t="s">
        <v>36</v>
      </c>
      <c r="C48" s="708" t="s">
        <v>1840</v>
      </c>
      <c r="D48" s="2018" t="s">
        <v>1841</v>
      </c>
      <c r="E48" s="2519">
        <v>950</v>
      </c>
      <c r="F48" s="694">
        <v>950</v>
      </c>
      <c r="G48" s="14"/>
      <c r="H48" s="9"/>
      <c r="J48" s="700"/>
      <c r="K48" s="700"/>
      <c r="L48" s="700"/>
      <c r="M48" s="276"/>
      <c r="N48" s="276"/>
      <c r="O48" s="276"/>
      <c r="P48" s="276"/>
      <c r="Q48" s="276"/>
    </row>
    <row r="49" spans="1:17" ht="12.75" customHeight="1" x14ac:dyDescent="0.2">
      <c r="A49" s="690">
        <v>100</v>
      </c>
      <c r="B49" s="1371" t="s">
        <v>36</v>
      </c>
      <c r="C49" s="708" t="s">
        <v>1842</v>
      </c>
      <c r="D49" s="2018" t="s">
        <v>1843</v>
      </c>
      <c r="E49" s="2519">
        <v>100</v>
      </c>
      <c r="F49" s="694">
        <v>100</v>
      </c>
      <c r="G49" s="14"/>
      <c r="H49" s="9"/>
      <c r="J49" s="700"/>
      <c r="K49" s="700"/>
      <c r="L49" s="700"/>
      <c r="M49" s="276"/>
      <c r="N49" s="276"/>
      <c r="O49" s="276"/>
      <c r="P49" s="276"/>
      <c r="Q49" s="276"/>
    </row>
    <row r="50" spans="1:17" ht="12.75" customHeight="1" x14ac:dyDescent="0.2">
      <c r="A50" s="2026">
        <v>200</v>
      </c>
      <c r="B50" s="2027" t="s">
        <v>26</v>
      </c>
      <c r="C50" s="721" t="s">
        <v>21</v>
      </c>
      <c r="D50" s="2028" t="s">
        <v>1844</v>
      </c>
      <c r="E50" s="2600">
        <f>SUM(E51:E53)</f>
        <v>250</v>
      </c>
      <c r="F50" s="2029">
        <v>250</v>
      </c>
      <c r="G50" s="14"/>
      <c r="H50" s="9"/>
      <c r="J50" s="700"/>
      <c r="K50" s="700"/>
      <c r="L50" s="700"/>
      <c r="M50" s="276"/>
      <c r="N50" s="276"/>
      <c r="O50" s="276"/>
      <c r="P50" s="276"/>
      <c r="Q50" s="276"/>
    </row>
    <row r="51" spans="1:17" ht="12.75" customHeight="1" x14ac:dyDescent="0.2">
      <c r="A51" s="690">
        <v>90</v>
      </c>
      <c r="B51" s="1371" t="s">
        <v>36</v>
      </c>
      <c r="C51" s="708" t="s">
        <v>1845</v>
      </c>
      <c r="D51" s="2018" t="s">
        <v>1846</v>
      </c>
      <c r="E51" s="2519">
        <v>140</v>
      </c>
      <c r="F51" s="694">
        <v>140</v>
      </c>
      <c r="G51" s="14"/>
      <c r="H51" s="9"/>
      <c r="J51" s="700"/>
      <c r="K51" s="700"/>
      <c r="L51" s="700"/>
      <c r="M51" s="276"/>
      <c r="N51" s="276"/>
      <c r="O51" s="276"/>
      <c r="P51" s="276"/>
      <c r="Q51" s="276"/>
    </row>
    <row r="52" spans="1:17" ht="12.75" customHeight="1" x14ac:dyDescent="0.2">
      <c r="A52" s="702">
        <v>10</v>
      </c>
      <c r="B52" s="1369" t="s">
        <v>36</v>
      </c>
      <c r="C52" s="692" t="s">
        <v>1847</v>
      </c>
      <c r="D52" s="2030" t="s">
        <v>1848</v>
      </c>
      <c r="E52" s="2579">
        <v>10</v>
      </c>
      <c r="F52" s="705">
        <v>10</v>
      </c>
      <c r="G52" s="14"/>
      <c r="H52" s="9"/>
      <c r="J52" s="700"/>
      <c r="K52" s="700"/>
      <c r="L52" s="700"/>
      <c r="M52" s="276"/>
      <c r="N52" s="276"/>
      <c r="O52" s="276"/>
      <c r="P52" s="276"/>
      <c r="Q52" s="276"/>
    </row>
    <row r="53" spans="1:17" ht="12.75" customHeight="1" x14ac:dyDescent="0.2">
      <c r="A53" s="702">
        <v>100</v>
      </c>
      <c r="B53" s="1369" t="s">
        <v>36</v>
      </c>
      <c r="C53" s="697" t="s">
        <v>1849</v>
      </c>
      <c r="D53" s="2030" t="s">
        <v>1850</v>
      </c>
      <c r="E53" s="2579">
        <v>100</v>
      </c>
      <c r="F53" s="705">
        <v>100</v>
      </c>
      <c r="G53" s="14"/>
      <c r="H53" s="9"/>
      <c r="J53" s="700"/>
      <c r="K53" s="700"/>
      <c r="L53" s="700"/>
      <c r="M53" s="276"/>
      <c r="N53" s="276"/>
      <c r="O53" s="276"/>
      <c r="P53" s="276"/>
      <c r="Q53" s="276"/>
    </row>
    <row r="54" spans="1:17" ht="12.75" customHeight="1" x14ac:dyDescent="0.2">
      <c r="A54" s="2026">
        <v>400</v>
      </c>
      <c r="B54" s="2027" t="s">
        <v>26</v>
      </c>
      <c r="C54" s="721" t="s">
        <v>21</v>
      </c>
      <c r="D54" s="2028" t="s">
        <v>1851</v>
      </c>
      <c r="E54" s="2600">
        <v>450</v>
      </c>
      <c r="F54" s="2029">
        <f>SUM(F55:F58)</f>
        <v>450</v>
      </c>
      <c r="G54" s="14"/>
      <c r="H54" s="9"/>
      <c r="J54" s="700"/>
      <c r="K54" s="700"/>
      <c r="L54" s="700"/>
      <c r="M54" s="276"/>
      <c r="N54" s="276"/>
      <c r="O54" s="276"/>
      <c r="P54" s="276"/>
      <c r="Q54" s="276"/>
    </row>
    <row r="55" spans="1:17" x14ac:dyDescent="0.2">
      <c r="A55" s="690">
        <v>240</v>
      </c>
      <c r="B55" s="1371" t="s">
        <v>36</v>
      </c>
      <c r="C55" s="708" t="s">
        <v>1852</v>
      </c>
      <c r="D55" s="2018" t="s">
        <v>1853</v>
      </c>
      <c r="E55" s="2519">
        <v>240</v>
      </c>
      <c r="F55" s="694">
        <v>240</v>
      </c>
      <c r="G55" s="14"/>
      <c r="H55" s="9"/>
      <c r="J55" s="700"/>
      <c r="K55" s="700"/>
      <c r="L55" s="700"/>
      <c r="M55" s="276"/>
      <c r="N55" s="276"/>
      <c r="O55" s="276"/>
      <c r="P55" s="276"/>
      <c r="Q55" s="276"/>
    </row>
    <row r="56" spans="1:17" x14ac:dyDescent="0.2">
      <c r="A56" s="690">
        <v>100</v>
      </c>
      <c r="B56" s="1371" t="s">
        <v>36</v>
      </c>
      <c r="C56" s="708" t="s">
        <v>1854</v>
      </c>
      <c r="D56" s="2018" t="s">
        <v>1855</v>
      </c>
      <c r="E56" s="2519">
        <v>150</v>
      </c>
      <c r="F56" s="694">
        <v>150</v>
      </c>
      <c r="G56" s="14"/>
      <c r="H56" s="9"/>
      <c r="J56" s="700"/>
      <c r="K56" s="700"/>
      <c r="L56" s="700"/>
      <c r="M56" s="276"/>
      <c r="N56" s="276"/>
      <c r="O56" s="276"/>
      <c r="P56" s="276"/>
      <c r="Q56" s="276"/>
    </row>
    <row r="57" spans="1:17" x14ac:dyDescent="0.2">
      <c r="A57" s="690">
        <v>10</v>
      </c>
      <c r="B57" s="1371" t="s">
        <v>36</v>
      </c>
      <c r="C57" s="708" t="s">
        <v>1856</v>
      </c>
      <c r="D57" s="2018" t="s">
        <v>1857</v>
      </c>
      <c r="E57" s="2519">
        <v>10</v>
      </c>
      <c r="F57" s="694">
        <v>10</v>
      </c>
      <c r="G57" s="14"/>
      <c r="H57" s="9"/>
      <c r="J57" s="700"/>
      <c r="K57" s="700"/>
      <c r="L57" s="700"/>
      <c r="M57" s="276"/>
      <c r="N57" s="276"/>
      <c r="O57" s="276"/>
      <c r="P57" s="276"/>
      <c r="Q57" s="276"/>
    </row>
    <row r="58" spans="1:17" x14ac:dyDescent="0.2">
      <c r="A58" s="690">
        <v>50</v>
      </c>
      <c r="B58" s="1371" t="s">
        <v>36</v>
      </c>
      <c r="C58" s="708" t="s">
        <v>1858</v>
      </c>
      <c r="D58" s="2018" t="s">
        <v>1859</v>
      </c>
      <c r="E58" s="2519">
        <v>50</v>
      </c>
      <c r="F58" s="694">
        <v>50</v>
      </c>
      <c r="G58" s="14"/>
      <c r="H58" s="9"/>
      <c r="J58" s="700"/>
      <c r="K58" s="700"/>
      <c r="L58" s="700"/>
      <c r="M58" s="276"/>
      <c r="N58" s="276"/>
      <c r="O58" s="276"/>
      <c r="P58" s="276"/>
      <c r="Q58" s="276"/>
    </row>
    <row r="59" spans="1:17" x14ac:dyDescent="0.2">
      <c r="A59" s="719">
        <v>715</v>
      </c>
      <c r="B59" s="2023" t="s">
        <v>26</v>
      </c>
      <c r="C59" s="2024" t="s">
        <v>21</v>
      </c>
      <c r="D59" s="2025" t="s">
        <v>1860</v>
      </c>
      <c r="E59" s="2582">
        <f>SUM(E60:E66)</f>
        <v>965</v>
      </c>
      <c r="F59" s="723">
        <f>SUM(F60:F66)</f>
        <v>865</v>
      </c>
      <c r="G59" s="815"/>
      <c r="H59" s="9"/>
      <c r="J59" s="700"/>
      <c r="K59" s="700"/>
      <c r="L59" s="700"/>
      <c r="M59" s="276"/>
      <c r="N59" s="276"/>
      <c r="O59" s="276"/>
      <c r="P59" s="276"/>
      <c r="Q59" s="276"/>
    </row>
    <row r="60" spans="1:17" x14ac:dyDescent="0.2">
      <c r="A60" s="690">
        <v>345</v>
      </c>
      <c r="B60" s="1371" t="s">
        <v>36</v>
      </c>
      <c r="C60" s="708" t="s">
        <v>1861</v>
      </c>
      <c r="D60" s="2018" t="s">
        <v>1862</v>
      </c>
      <c r="E60" s="2519">
        <v>345</v>
      </c>
      <c r="F60" s="694">
        <v>345</v>
      </c>
      <c r="G60" s="15"/>
      <c r="H60" s="9"/>
      <c r="J60" s="700"/>
      <c r="K60" s="700"/>
      <c r="L60" s="700"/>
      <c r="M60" s="276"/>
      <c r="N60" s="276"/>
      <c r="O60" s="276"/>
      <c r="P60" s="276"/>
      <c r="Q60" s="276"/>
    </row>
    <row r="61" spans="1:17" x14ac:dyDescent="0.2">
      <c r="A61" s="690">
        <v>70</v>
      </c>
      <c r="B61" s="1371" t="s">
        <v>36</v>
      </c>
      <c r="C61" s="708" t="s">
        <v>1863</v>
      </c>
      <c r="D61" s="2031" t="s">
        <v>1864</v>
      </c>
      <c r="E61" s="2519">
        <v>20</v>
      </c>
      <c r="F61" s="694">
        <v>20</v>
      </c>
      <c r="G61" s="15"/>
      <c r="H61" s="2021"/>
      <c r="I61" s="2021"/>
      <c r="J61" s="2022"/>
      <c r="K61" s="2022"/>
      <c r="L61" s="700"/>
      <c r="M61" s="276"/>
      <c r="N61" s="276"/>
      <c r="O61" s="276"/>
      <c r="P61" s="276"/>
      <c r="Q61" s="276"/>
    </row>
    <row r="62" spans="1:17" x14ac:dyDescent="0.2">
      <c r="A62" s="690">
        <v>30</v>
      </c>
      <c r="B62" s="1371" t="s">
        <v>36</v>
      </c>
      <c r="C62" s="708" t="s">
        <v>1865</v>
      </c>
      <c r="D62" s="2018" t="s">
        <v>1848</v>
      </c>
      <c r="E62" s="2519">
        <v>30</v>
      </c>
      <c r="F62" s="694">
        <v>30</v>
      </c>
      <c r="G62" s="14"/>
      <c r="H62" s="9"/>
      <c r="J62" s="700"/>
      <c r="K62" s="700"/>
      <c r="L62" s="700"/>
      <c r="M62" s="276"/>
      <c r="N62" s="276"/>
      <c r="O62" s="276"/>
      <c r="P62" s="276"/>
      <c r="Q62" s="276"/>
    </row>
    <row r="63" spans="1:17" x14ac:dyDescent="0.2">
      <c r="A63" s="690">
        <v>70</v>
      </c>
      <c r="B63" s="1371" t="s">
        <v>36</v>
      </c>
      <c r="C63" s="708" t="s">
        <v>1866</v>
      </c>
      <c r="D63" s="2018" t="s">
        <v>1867</v>
      </c>
      <c r="E63" s="2519">
        <v>70</v>
      </c>
      <c r="F63" s="694">
        <v>70</v>
      </c>
      <c r="G63" s="14"/>
      <c r="H63" s="276"/>
      <c r="J63" s="700"/>
      <c r="K63" s="700"/>
      <c r="L63" s="700"/>
      <c r="M63" s="276"/>
      <c r="N63" s="276"/>
      <c r="O63" s="276"/>
      <c r="P63" s="276"/>
      <c r="Q63" s="276"/>
    </row>
    <row r="64" spans="1:17" x14ac:dyDescent="0.2">
      <c r="A64" s="690">
        <v>100</v>
      </c>
      <c r="B64" s="2032" t="s">
        <v>36</v>
      </c>
      <c r="C64" s="2033" t="s">
        <v>1868</v>
      </c>
      <c r="D64" s="2034" t="s">
        <v>1869</v>
      </c>
      <c r="E64" s="2519">
        <v>400</v>
      </c>
      <c r="F64" s="694">
        <v>300</v>
      </c>
      <c r="G64" s="14"/>
      <c r="H64" s="2021"/>
      <c r="I64" s="2021"/>
      <c r="J64" s="700"/>
      <c r="K64" s="700"/>
      <c r="L64" s="700"/>
      <c r="M64" s="276"/>
      <c r="N64" s="276"/>
      <c r="O64" s="276"/>
      <c r="P64" s="276"/>
      <c r="Q64" s="276"/>
    </row>
    <row r="65" spans="1:17" x14ac:dyDescent="0.2">
      <c r="A65" s="690">
        <v>0</v>
      </c>
      <c r="B65" s="2032" t="s">
        <v>36</v>
      </c>
      <c r="C65" s="2033" t="s">
        <v>1870</v>
      </c>
      <c r="D65" s="2035" t="s">
        <v>1871</v>
      </c>
      <c r="E65" s="2519">
        <v>0</v>
      </c>
      <c r="F65" s="694">
        <v>100</v>
      </c>
      <c r="G65" s="14"/>
      <c r="H65" s="2021"/>
      <c r="I65" s="2021"/>
      <c r="J65" s="700"/>
      <c r="K65" s="700"/>
      <c r="L65" s="700"/>
      <c r="M65" s="276"/>
      <c r="N65" s="276"/>
      <c r="O65" s="276"/>
      <c r="P65" s="276"/>
      <c r="Q65" s="276"/>
    </row>
    <row r="66" spans="1:17" ht="12" thickBot="1" x14ac:dyDescent="0.25">
      <c r="A66" s="724">
        <v>100</v>
      </c>
      <c r="B66" s="2925" t="s">
        <v>36</v>
      </c>
      <c r="C66" s="2926" t="s">
        <v>1872</v>
      </c>
      <c r="D66" s="2927" t="s">
        <v>1873</v>
      </c>
      <c r="E66" s="2583">
        <v>100</v>
      </c>
      <c r="F66" s="728">
        <v>0</v>
      </c>
      <c r="G66" s="2928"/>
      <c r="H66" s="276"/>
      <c r="J66" s="700"/>
      <c r="K66" s="700"/>
      <c r="L66" s="700"/>
      <c r="M66" s="276"/>
      <c r="N66" s="276"/>
      <c r="O66" s="276"/>
      <c r="P66" s="276"/>
      <c r="Q66" s="276"/>
    </row>
    <row r="67" spans="1:17" s="371" customFormat="1" x14ac:dyDescent="0.2">
      <c r="A67" s="1387"/>
      <c r="B67" s="336"/>
      <c r="C67" s="337"/>
      <c r="D67" s="2037"/>
      <c r="E67" s="1387"/>
      <c r="F67" s="1387"/>
      <c r="G67" s="832"/>
      <c r="J67" s="2038"/>
      <c r="K67" s="2038"/>
      <c r="L67" s="2038"/>
    </row>
    <row r="68" spans="1:17" s="371" customFormat="1" x14ac:dyDescent="0.2">
      <c r="A68" s="1387"/>
      <c r="B68" s="336"/>
      <c r="C68" s="337"/>
      <c r="D68" s="2037"/>
      <c r="E68" s="1387"/>
      <c r="F68" s="1387"/>
      <c r="G68" s="832"/>
      <c r="J68" s="2038"/>
      <c r="K68" s="2038"/>
      <c r="L68" s="2038"/>
    </row>
    <row r="69" spans="1:17" s="371" customFormat="1" x14ac:dyDescent="0.2">
      <c r="A69" s="1387"/>
      <c r="B69" s="336"/>
      <c r="C69" s="337"/>
      <c r="D69" s="2037"/>
      <c r="E69" s="1387"/>
      <c r="F69" s="1387"/>
      <c r="G69" s="832"/>
      <c r="J69" s="2038"/>
      <c r="K69" s="2038"/>
      <c r="L69" s="2038"/>
    </row>
    <row r="70" spans="1:17" ht="18.75" customHeight="1" x14ac:dyDescent="0.2">
      <c r="B70" s="35" t="s">
        <v>1828</v>
      </c>
      <c r="C70" s="35"/>
      <c r="D70" s="35"/>
      <c r="E70" s="35"/>
      <c r="F70" s="35"/>
      <c r="G70" s="35"/>
      <c r="H70" s="35"/>
      <c r="I70" s="35"/>
      <c r="J70" s="700"/>
      <c r="K70" s="700"/>
      <c r="L70" s="700"/>
      <c r="M70" s="276"/>
      <c r="N70" s="276"/>
      <c r="O70" s="276"/>
      <c r="P70" s="276"/>
      <c r="Q70" s="276"/>
    </row>
    <row r="71" spans="1:17" ht="12" thickBot="1" x14ac:dyDescent="0.25">
      <c r="B71" s="2"/>
      <c r="C71" s="2"/>
      <c r="D71" s="2"/>
      <c r="E71" s="12"/>
      <c r="F71" s="12"/>
      <c r="G71" s="90" t="s">
        <v>19</v>
      </c>
      <c r="H71" s="278"/>
      <c r="J71" s="700"/>
      <c r="K71" s="700"/>
      <c r="L71" s="700"/>
      <c r="M71" s="276"/>
      <c r="N71" s="276"/>
      <c r="O71" s="276"/>
      <c r="P71" s="276"/>
      <c r="Q71" s="276"/>
    </row>
    <row r="72" spans="1:17" ht="11.25" customHeight="1" x14ac:dyDescent="0.2">
      <c r="A72" s="3101" t="s">
        <v>142</v>
      </c>
      <c r="B72" s="3113" t="s">
        <v>20</v>
      </c>
      <c r="C72" s="3115" t="s">
        <v>1829</v>
      </c>
      <c r="D72" s="3125" t="s">
        <v>33</v>
      </c>
      <c r="E72" s="3109" t="s">
        <v>143</v>
      </c>
      <c r="F72" s="3111" t="s">
        <v>144</v>
      </c>
      <c r="G72" s="3099" t="s">
        <v>38</v>
      </c>
      <c r="H72" s="9"/>
      <c r="I72" s="276"/>
      <c r="J72" s="700"/>
      <c r="K72" s="700"/>
      <c r="L72" s="700"/>
      <c r="M72" s="276"/>
      <c r="N72" s="276"/>
      <c r="O72" s="276"/>
      <c r="P72" s="276"/>
      <c r="Q72" s="276"/>
    </row>
    <row r="73" spans="1:17" ht="20.25" customHeight="1" thickBot="1" x14ac:dyDescent="0.25">
      <c r="A73" s="3102"/>
      <c r="B73" s="3134"/>
      <c r="C73" s="3133"/>
      <c r="D73" s="3126"/>
      <c r="E73" s="3110"/>
      <c r="F73" s="3112"/>
      <c r="G73" s="3100"/>
      <c r="H73" s="9"/>
      <c r="J73" s="700"/>
      <c r="K73" s="700"/>
      <c r="L73" s="700"/>
      <c r="M73" s="276"/>
      <c r="N73" s="276"/>
      <c r="O73" s="276"/>
      <c r="P73" s="276"/>
      <c r="Q73" s="276"/>
    </row>
    <row r="74" spans="1:17" s="108" customFormat="1" ht="15" customHeight="1" thickBot="1" x14ac:dyDescent="0.25">
      <c r="A74" s="1690" t="s">
        <v>234</v>
      </c>
      <c r="B74" s="19" t="s">
        <v>25</v>
      </c>
      <c r="C74" s="23" t="s">
        <v>23</v>
      </c>
      <c r="D74" s="18" t="s">
        <v>27</v>
      </c>
      <c r="E74" s="20" t="s">
        <v>234</v>
      </c>
      <c r="F74" s="20" t="s">
        <v>234</v>
      </c>
      <c r="G74" s="804" t="s">
        <v>21</v>
      </c>
      <c r="J74" s="2039"/>
      <c r="K74" s="2039"/>
      <c r="L74" s="2039"/>
    </row>
    <row r="75" spans="1:17" x14ac:dyDescent="0.2">
      <c r="A75" s="719">
        <f>SUM(A76:A80)</f>
        <v>180</v>
      </c>
      <c r="B75" s="2023" t="s">
        <v>26</v>
      </c>
      <c r="C75" s="2024" t="s">
        <v>21</v>
      </c>
      <c r="D75" s="2025" t="s">
        <v>1874</v>
      </c>
      <c r="E75" s="2582">
        <f>SUM(E76:E80)</f>
        <v>600</v>
      </c>
      <c r="F75" s="723">
        <f>SUM(F76:F80)</f>
        <v>600</v>
      </c>
      <c r="G75" s="815"/>
      <c r="H75" s="276"/>
      <c r="J75" s="700"/>
      <c r="K75" s="700"/>
      <c r="L75" s="700"/>
      <c r="M75" s="276"/>
      <c r="N75" s="276"/>
      <c r="O75" s="276"/>
      <c r="P75" s="276"/>
      <c r="Q75" s="276"/>
    </row>
    <row r="76" spans="1:17" x14ac:dyDescent="0.2">
      <c r="A76" s="690">
        <v>40</v>
      </c>
      <c r="B76" s="1371" t="s">
        <v>36</v>
      </c>
      <c r="C76" s="708" t="s">
        <v>1875</v>
      </c>
      <c r="D76" s="2018" t="s">
        <v>1864</v>
      </c>
      <c r="E76" s="2519">
        <v>100</v>
      </c>
      <c r="F76" s="694">
        <v>100</v>
      </c>
      <c r="G76" s="2036"/>
      <c r="H76" s="276"/>
      <c r="J76" s="700"/>
      <c r="K76" s="700"/>
      <c r="L76" s="700"/>
      <c r="M76" s="276"/>
      <c r="N76" s="276"/>
      <c r="O76" s="276"/>
      <c r="P76" s="276"/>
      <c r="Q76" s="276"/>
    </row>
    <row r="77" spans="1:17" x14ac:dyDescent="0.2">
      <c r="A77" s="690">
        <v>40</v>
      </c>
      <c r="B77" s="1371" t="s">
        <v>36</v>
      </c>
      <c r="C77" s="708" t="s">
        <v>1876</v>
      </c>
      <c r="D77" s="2018" t="s">
        <v>1877</v>
      </c>
      <c r="E77" s="2519">
        <v>40</v>
      </c>
      <c r="F77" s="694">
        <v>40</v>
      </c>
      <c r="G77" s="14"/>
      <c r="H77" s="9"/>
      <c r="J77" s="700"/>
      <c r="K77" s="700"/>
      <c r="L77" s="700"/>
      <c r="M77" s="276"/>
      <c r="N77" s="276"/>
      <c r="O77" s="276"/>
      <c r="P77" s="276"/>
      <c r="Q77" s="276"/>
    </row>
    <row r="78" spans="1:17" x14ac:dyDescent="0.2">
      <c r="A78" s="690">
        <v>50</v>
      </c>
      <c r="B78" s="1371" t="s">
        <v>36</v>
      </c>
      <c r="C78" s="708" t="s">
        <v>1878</v>
      </c>
      <c r="D78" s="2018" t="s">
        <v>1879</v>
      </c>
      <c r="E78" s="2519">
        <v>50</v>
      </c>
      <c r="F78" s="694">
        <v>50</v>
      </c>
      <c r="G78" s="14"/>
      <c r="H78" s="9"/>
      <c r="J78" s="700"/>
      <c r="K78" s="700"/>
      <c r="L78" s="700"/>
      <c r="M78" s="276"/>
      <c r="N78" s="276"/>
      <c r="O78" s="276"/>
      <c r="P78" s="276"/>
      <c r="Q78" s="276"/>
    </row>
    <row r="79" spans="1:17" x14ac:dyDescent="0.2">
      <c r="A79" s="690">
        <v>10</v>
      </c>
      <c r="B79" s="1371" t="s">
        <v>36</v>
      </c>
      <c r="C79" s="708" t="s">
        <v>1880</v>
      </c>
      <c r="D79" s="2018" t="s">
        <v>1881</v>
      </c>
      <c r="E79" s="2519">
        <v>10</v>
      </c>
      <c r="F79" s="694">
        <v>10</v>
      </c>
      <c r="G79" s="14"/>
      <c r="H79" s="9"/>
      <c r="J79" s="700"/>
      <c r="K79" s="700"/>
      <c r="L79" s="700"/>
      <c r="M79" s="276"/>
      <c r="N79" s="276"/>
      <c r="O79" s="276"/>
      <c r="P79" s="276"/>
      <c r="Q79" s="276"/>
    </row>
    <row r="80" spans="1:17" x14ac:dyDescent="0.2">
      <c r="A80" s="690">
        <v>40</v>
      </c>
      <c r="B80" s="1371" t="s">
        <v>36</v>
      </c>
      <c r="C80" s="708" t="s">
        <v>1882</v>
      </c>
      <c r="D80" s="2040" t="s">
        <v>1883</v>
      </c>
      <c r="E80" s="2519">
        <v>400</v>
      </c>
      <c r="F80" s="694">
        <v>400</v>
      </c>
      <c r="G80" s="14"/>
      <c r="H80" s="9"/>
      <c r="J80" s="700"/>
      <c r="K80" s="700"/>
      <c r="L80" s="700"/>
      <c r="M80" s="276"/>
      <c r="N80" s="276"/>
      <c r="O80" s="276"/>
      <c r="P80" s="276"/>
      <c r="Q80" s="276"/>
    </row>
    <row r="81" spans="1:17" x14ac:dyDescent="0.2">
      <c r="A81" s="2026">
        <f>SUM(A82:A88)</f>
        <v>1400</v>
      </c>
      <c r="B81" s="2027" t="s">
        <v>26</v>
      </c>
      <c r="C81" s="721" t="s">
        <v>21</v>
      </c>
      <c r="D81" s="2028" t="s">
        <v>1884</v>
      </c>
      <c r="E81" s="2600">
        <f>SUM(E82:E88)</f>
        <v>1400</v>
      </c>
      <c r="F81" s="2029">
        <f>SUM(F82:F88)</f>
        <v>1400</v>
      </c>
      <c r="G81" s="14"/>
      <c r="H81" s="9"/>
      <c r="J81" s="700"/>
      <c r="K81" s="700"/>
      <c r="L81" s="700"/>
      <c r="M81" s="276"/>
      <c r="N81" s="276"/>
      <c r="O81" s="276"/>
      <c r="P81" s="276"/>
      <c r="Q81" s="276"/>
    </row>
    <row r="82" spans="1:17" x14ac:dyDescent="0.2">
      <c r="A82" s="690">
        <v>90</v>
      </c>
      <c r="B82" s="1371" t="s">
        <v>36</v>
      </c>
      <c r="C82" s="708" t="s">
        <v>1885</v>
      </c>
      <c r="D82" s="2018" t="s">
        <v>1886</v>
      </c>
      <c r="E82" s="2519">
        <v>90</v>
      </c>
      <c r="F82" s="694">
        <v>90</v>
      </c>
      <c r="G82" s="14"/>
      <c r="H82" s="9"/>
      <c r="J82" s="700"/>
      <c r="K82" s="700"/>
      <c r="L82" s="700"/>
      <c r="M82" s="276"/>
      <c r="N82" s="276"/>
      <c r="O82" s="276"/>
      <c r="P82" s="276"/>
      <c r="Q82" s="276"/>
    </row>
    <row r="83" spans="1:17" x14ac:dyDescent="0.2">
      <c r="A83" s="690">
        <v>90</v>
      </c>
      <c r="B83" s="1371" t="s">
        <v>36</v>
      </c>
      <c r="C83" s="708" t="s">
        <v>1887</v>
      </c>
      <c r="D83" s="2018" t="s">
        <v>1888</v>
      </c>
      <c r="E83" s="2519">
        <v>90</v>
      </c>
      <c r="F83" s="694">
        <v>90</v>
      </c>
      <c r="G83" s="14"/>
      <c r="H83" s="9"/>
      <c r="J83" s="700"/>
      <c r="K83" s="700"/>
      <c r="L83" s="700"/>
      <c r="M83" s="276"/>
      <c r="N83" s="276"/>
      <c r="O83" s="276"/>
      <c r="P83" s="276"/>
      <c r="Q83" s="276"/>
    </row>
    <row r="84" spans="1:17" ht="12.75" customHeight="1" x14ac:dyDescent="0.2">
      <c r="A84" s="702">
        <v>1000</v>
      </c>
      <c r="B84" s="1369" t="s">
        <v>36</v>
      </c>
      <c r="C84" s="692" t="s">
        <v>1889</v>
      </c>
      <c r="D84" s="2030" t="s">
        <v>1890</v>
      </c>
      <c r="E84" s="2579">
        <v>1020</v>
      </c>
      <c r="F84" s="705">
        <v>1020</v>
      </c>
      <c r="G84" s="815"/>
      <c r="H84" s="9"/>
      <c r="J84" s="700"/>
      <c r="K84" s="700"/>
      <c r="L84" s="701"/>
      <c r="M84" s="276"/>
      <c r="N84" s="276"/>
      <c r="O84" s="276"/>
      <c r="P84" s="276"/>
      <c r="Q84" s="276"/>
    </row>
    <row r="85" spans="1:17" ht="12.75" customHeight="1" x14ac:dyDescent="0.2">
      <c r="A85" s="702">
        <v>100</v>
      </c>
      <c r="B85" s="1369" t="s">
        <v>36</v>
      </c>
      <c r="C85" s="692" t="s">
        <v>1891</v>
      </c>
      <c r="D85" s="2030" t="s">
        <v>1892</v>
      </c>
      <c r="E85" s="2579">
        <v>0</v>
      </c>
      <c r="F85" s="705">
        <v>0</v>
      </c>
      <c r="G85" s="815"/>
      <c r="H85" s="9"/>
      <c r="J85" s="700"/>
      <c r="K85" s="700"/>
      <c r="L85" s="701"/>
      <c r="M85" s="276"/>
      <c r="N85" s="276"/>
      <c r="O85" s="276"/>
      <c r="P85" s="276"/>
      <c r="Q85" s="276"/>
    </row>
    <row r="86" spans="1:17" ht="12.75" customHeight="1" x14ac:dyDescent="0.2">
      <c r="A86" s="702">
        <v>0</v>
      </c>
      <c r="B86" s="1369" t="s">
        <v>36</v>
      </c>
      <c r="C86" s="697" t="s">
        <v>1893</v>
      </c>
      <c r="D86" s="2030" t="s">
        <v>1894</v>
      </c>
      <c r="E86" s="2579">
        <v>80</v>
      </c>
      <c r="F86" s="705">
        <v>80</v>
      </c>
      <c r="G86" s="815"/>
      <c r="H86" s="9"/>
      <c r="J86" s="700"/>
      <c r="K86" s="700"/>
      <c r="L86" s="701"/>
      <c r="M86" s="276"/>
      <c r="N86" s="276"/>
      <c r="O86" s="276"/>
      <c r="P86" s="276"/>
      <c r="Q86" s="276"/>
    </row>
    <row r="87" spans="1:17" ht="12.75" customHeight="1" x14ac:dyDescent="0.2">
      <c r="A87" s="690">
        <v>20</v>
      </c>
      <c r="B87" s="1371" t="s">
        <v>36</v>
      </c>
      <c r="C87" s="708" t="s">
        <v>1895</v>
      </c>
      <c r="D87" s="2018" t="s">
        <v>1896</v>
      </c>
      <c r="E87" s="2519">
        <v>20</v>
      </c>
      <c r="F87" s="694">
        <v>20</v>
      </c>
      <c r="G87" s="14"/>
      <c r="H87" s="9"/>
      <c r="J87" s="700"/>
      <c r="K87" s="700"/>
      <c r="L87" s="701"/>
      <c r="M87" s="276"/>
      <c r="N87" s="276"/>
      <c r="O87" s="276"/>
      <c r="P87" s="276"/>
      <c r="Q87" s="276"/>
    </row>
    <row r="88" spans="1:17" ht="12.75" customHeight="1" x14ac:dyDescent="0.2">
      <c r="A88" s="702">
        <v>100</v>
      </c>
      <c r="B88" s="1371" t="s">
        <v>36</v>
      </c>
      <c r="C88" s="692" t="s">
        <v>1897</v>
      </c>
      <c r="D88" s="2030" t="s">
        <v>1898</v>
      </c>
      <c r="E88" s="2579">
        <v>100</v>
      </c>
      <c r="F88" s="705">
        <v>100</v>
      </c>
      <c r="G88" s="14"/>
      <c r="H88" s="9"/>
      <c r="J88" s="276"/>
      <c r="K88" s="276"/>
      <c r="L88" s="276"/>
      <c r="M88" s="276"/>
      <c r="N88" s="276"/>
      <c r="O88" s="276"/>
      <c r="P88" s="276"/>
      <c r="Q88" s="276"/>
    </row>
    <row r="89" spans="1:17" ht="12.75" customHeight="1" x14ac:dyDescent="0.2">
      <c r="A89" s="719">
        <v>200</v>
      </c>
      <c r="B89" s="2023" t="s">
        <v>1121</v>
      </c>
      <c r="C89" s="2024" t="s">
        <v>21</v>
      </c>
      <c r="D89" s="2025" t="s">
        <v>1899</v>
      </c>
      <c r="E89" s="2582">
        <v>150</v>
      </c>
      <c r="F89" s="723">
        <v>150</v>
      </c>
      <c r="G89" s="312"/>
      <c r="H89" s="9"/>
      <c r="J89" s="35"/>
      <c r="K89" s="276"/>
      <c r="L89" s="276"/>
      <c r="M89" s="276"/>
      <c r="N89" s="276"/>
      <c r="O89" s="276"/>
      <c r="P89" s="276"/>
      <c r="Q89" s="276"/>
    </row>
    <row r="90" spans="1:17" ht="12.75" customHeight="1" x14ac:dyDescent="0.2">
      <c r="A90" s="702">
        <v>70</v>
      </c>
      <c r="B90" s="1369" t="s">
        <v>36</v>
      </c>
      <c r="C90" s="692" t="s">
        <v>1900</v>
      </c>
      <c r="D90" s="2030" t="s">
        <v>1901</v>
      </c>
      <c r="E90" s="2579">
        <v>70</v>
      </c>
      <c r="F90" s="705">
        <v>70</v>
      </c>
      <c r="G90" s="14"/>
      <c r="H90" s="9"/>
      <c r="J90" s="276"/>
      <c r="K90" s="276"/>
      <c r="L90" s="276"/>
      <c r="M90" s="276"/>
      <c r="N90" s="276"/>
      <c r="O90" s="276"/>
      <c r="P90" s="276"/>
      <c r="Q90" s="276"/>
    </row>
    <row r="91" spans="1:17" ht="12.75" customHeight="1" x14ac:dyDescent="0.2">
      <c r="A91" s="702">
        <v>0</v>
      </c>
      <c r="B91" s="1369" t="s">
        <v>36</v>
      </c>
      <c r="C91" s="692" t="s">
        <v>1902</v>
      </c>
      <c r="D91" s="2040" t="s">
        <v>1903</v>
      </c>
      <c r="E91" s="2579">
        <v>0</v>
      </c>
      <c r="F91" s="705">
        <v>50</v>
      </c>
      <c r="G91" s="815"/>
      <c r="H91" s="9"/>
      <c r="J91" s="276"/>
      <c r="K91" s="276"/>
      <c r="L91" s="276"/>
      <c r="M91" s="276"/>
      <c r="N91" s="276"/>
      <c r="O91" s="276"/>
      <c r="P91" s="276"/>
      <c r="Q91" s="276"/>
    </row>
    <row r="92" spans="1:17" ht="12.75" customHeight="1" x14ac:dyDescent="0.2">
      <c r="A92" s="702">
        <v>130</v>
      </c>
      <c r="B92" s="1369" t="s">
        <v>36</v>
      </c>
      <c r="C92" s="692" t="s">
        <v>1904</v>
      </c>
      <c r="D92" s="2030" t="s">
        <v>1881</v>
      </c>
      <c r="E92" s="2579">
        <v>80</v>
      </c>
      <c r="F92" s="705">
        <v>30</v>
      </c>
      <c r="G92" s="815"/>
      <c r="H92" s="9"/>
      <c r="J92" s="276"/>
      <c r="K92" s="276"/>
      <c r="L92" s="276"/>
      <c r="M92" s="276"/>
      <c r="N92" s="276"/>
      <c r="O92" s="276"/>
      <c r="P92" s="276"/>
      <c r="Q92" s="276"/>
    </row>
    <row r="93" spans="1:17" ht="12.75" customHeight="1" x14ac:dyDescent="0.2">
      <c r="A93" s="719">
        <v>1421.2</v>
      </c>
      <c r="B93" s="2023" t="s">
        <v>26</v>
      </c>
      <c r="C93" s="2024" t="s">
        <v>21</v>
      </c>
      <c r="D93" s="2025" t="s">
        <v>1241</v>
      </c>
      <c r="E93" s="2582">
        <v>1521.2</v>
      </c>
      <c r="F93" s="723">
        <v>1521.2</v>
      </c>
      <c r="G93" s="312"/>
      <c r="H93" s="9"/>
      <c r="J93" s="276"/>
      <c r="K93" s="276"/>
      <c r="L93" s="276"/>
      <c r="M93" s="276"/>
      <c r="N93" s="276"/>
      <c r="O93" s="276"/>
      <c r="P93" s="276"/>
      <c r="Q93" s="276"/>
    </row>
    <row r="94" spans="1:17" ht="12.75" customHeight="1" x14ac:dyDescent="0.2">
      <c r="A94" s="690">
        <v>1421.2</v>
      </c>
      <c r="B94" s="1371" t="s">
        <v>36</v>
      </c>
      <c r="C94" s="708" t="s">
        <v>1905</v>
      </c>
      <c r="D94" s="2018" t="s">
        <v>1906</v>
      </c>
      <c r="E94" s="2519">
        <v>1521.2</v>
      </c>
      <c r="F94" s="694">
        <v>1521.2</v>
      </c>
      <c r="G94" s="14"/>
      <c r="H94" s="9"/>
      <c r="J94" s="276"/>
      <c r="K94" s="276"/>
      <c r="L94" s="276"/>
      <c r="M94" s="276"/>
      <c r="N94" s="276"/>
      <c r="O94" s="276"/>
      <c r="P94" s="276"/>
      <c r="Q94" s="276"/>
    </row>
    <row r="95" spans="1:17" x14ac:dyDescent="0.2">
      <c r="A95" s="1293">
        <v>430</v>
      </c>
      <c r="B95" s="2041" t="s">
        <v>26</v>
      </c>
      <c r="C95" s="2042" t="s">
        <v>21</v>
      </c>
      <c r="D95" s="2043" t="s">
        <v>481</v>
      </c>
      <c r="E95" s="2470">
        <f>SUM(E96:E101)</f>
        <v>610</v>
      </c>
      <c r="F95" s="665">
        <f>SUM(F96:F101)</f>
        <v>610</v>
      </c>
      <c r="G95" s="815"/>
      <c r="H95" s="9"/>
      <c r="J95" s="276"/>
      <c r="K95" s="276"/>
      <c r="L95" s="276"/>
      <c r="M95" s="276"/>
      <c r="N95" s="276"/>
      <c r="O95" s="276"/>
      <c r="P95" s="276"/>
      <c r="Q95" s="276"/>
    </row>
    <row r="96" spans="1:17" ht="22.5" x14ac:dyDescent="0.2">
      <c r="A96" s="355">
        <v>150</v>
      </c>
      <c r="B96" s="2044" t="s">
        <v>26</v>
      </c>
      <c r="C96" s="73" t="s">
        <v>1907</v>
      </c>
      <c r="D96" s="1465" t="s">
        <v>1908</v>
      </c>
      <c r="E96" s="2472">
        <v>80</v>
      </c>
      <c r="F96" s="30">
        <v>80</v>
      </c>
      <c r="G96" s="14"/>
      <c r="H96" s="9"/>
      <c r="J96" s="276"/>
      <c r="K96" s="276"/>
      <c r="L96" s="276"/>
      <c r="M96" s="276"/>
      <c r="N96" s="276"/>
      <c r="O96" s="276"/>
      <c r="P96" s="276"/>
      <c r="Q96" s="276"/>
    </row>
    <row r="97" spans="1:17" ht="22.5" x14ac:dyDescent="0.2">
      <c r="A97" s="355">
        <v>150</v>
      </c>
      <c r="B97" s="2045" t="s">
        <v>26</v>
      </c>
      <c r="C97" s="73" t="s">
        <v>1909</v>
      </c>
      <c r="D97" s="1465" t="s">
        <v>1910</v>
      </c>
      <c r="E97" s="2472">
        <v>110</v>
      </c>
      <c r="F97" s="30">
        <v>110</v>
      </c>
      <c r="G97" s="14"/>
      <c r="H97" s="9"/>
      <c r="J97" s="276"/>
      <c r="K97" s="276"/>
      <c r="L97" s="276"/>
      <c r="M97" s="276"/>
      <c r="N97" s="276"/>
      <c r="O97" s="276"/>
      <c r="P97" s="276"/>
      <c r="Q97" s="276"/>
    </row>
    <row r="98" spans="1:17" ht="22.5" x14ac:dyDescent="0.2">
      <c r="A98" s="355">
        <v>80</v>
      </c>
      <c r="B98" s="2045" t="s">
        <v>26</v>
      </c>
      <c r="C98" s="73" t="s">
        <v>1911</v>
      </c>
      <c r="D98" s="1465" t="s">
        <v>1912</v>
      </c>
      <c r="E98" s="2472">
        <v>80</v>
      </c>
      <c r="F98" s="30">
        <v>80</v>
      </c>
      <c r="G98" s="14"/>
      <c r="H98" s="9"/>
      <c r="J98" s="276"/>
      <c r="K98" s="276"/>
      <c r="L98" s="276"/>
      <c r="M98" s="276"/>
      <c r="N98" s="276"/>
      <c r="O98" s="276"/>
      <c r="P98" s="276"/>
      <c r="Q98" s="276"/>
    </row>
    <row r="99" spans="1:17" x14ac:dyDescent="0.2">
      <c r="A99" s="355">
        <v>50</v>
      </c>
      <c r="B99" s="2045" t="s">
        <v>26</v>
      </c>
      <c r="C99" s="73" t="s">
        <v>1913</v>
      </c>
      <c r="D99" s="1465" t="s">
        <v>1914</v>
      </c>
      <c r="E99" s="2472">
        <v>50</v>
      </c>
      <c r="F99" s="30">
        <v>50</v>
      </c>
      <c r="G99" s="14"/>
      <c r="H99" s="9"/>
      <c r="J99" s="276"/>
      <c r="K99" s="276"/>
      <c r="L99" s="276"/>
      <c r="M99" s="276"/>
      <c r="N99" s="276"/>
      <c r="O99" s="276"/>
      <c r="P99" s="276"/>
      <c r="Q99" s="276"/>
    </row>
    <row r="100" spans="1:17" ht="22.5" x14ac:dyDescent="0.2">
      <c r="A100" s="772">
        <v>0</v>
      </c>
      <c r="B100" s="2046" t="s">
        <v>26</v>
      </c>
      <c r="C100" s="74" t="s">
        <v>1915</v>
      </c>
      <c r="D100" s="2047" t="s">
        <v>1916</v>
      </c>
      <c r="E100" s="2601">
        <v>150</v>
      </c>
      <c r="F100" s="1019">
        <v>150</v>
      </c>
      <c r="G100" s="815"/>
      <c r="H100" s="9"/>
      <c r="J100" s="276"/>
      <c r="K100" s="276"/>
      <c r="L100" s="276"/>
      <c r="M100" s="276"/>
      <c r="N100" s="276"/>
      <c r="O100" s="276"/>
      <c r="P100" s="276"/>
      <c r="Q100" s="276"/>
    </row>
    <row r="101" spans="1:17" ht="23.25" thickBot="1" x14ac:dyDescent="0.25">
      <c r="A101" s="779">
        <v>0</v>
      </c>
      <c r="B101" s="2048" t="s">
        <v>26</v>
      </c>
      <c r="C101" s="2049" t="s">
        <v>1917</v>
      </c>
      <c r="D101" s="2050" t="s">
        <v>1918</v>
      </c>
      <c r="E101" s="2569">
        <v>140</v>
      </c>
      <c r="F101" s="1020">
        <v>140</v>
      </c>
      <c r="G101" s="2051"/>
      <c r="H101" s="9"/>
      <c r="J101" s="276"/>
      <c r="K101" s="276"/>
      <c r="L101" s="276"/>
      <c r="M101" s="276"/>
      <c r="N101" s="276"/>
      <c r="O101" s="276"/>
      <c r="P101" s="276"/>
      <c r="Q101" s="276"/>
    </row>
    <row r="102" spans="1:17" x14ac:dyDescent="0.2">
      <c r="C102" s="435"/>
      <c r="D102" s="435"/>
      <c r="E102" s="435"/>
      <c r="F102" s="435"/>
      <c r="G102" s="435"/>
      <c r="J102" s="276"/>
      <c r="K102" s="276"/>
      <c r="L102" s="276"/>
      <c r="M102" s="276"/>
      <c r="N102" s="276"/>
      <c r="O102" s="276"/>
      <c r="P102" s="276"/>
      <c r="Q102" s="276"/>
    </row>
    <row r="103" spans="1:17" x14ac:dyDescent="0.2">
      <c r="E103" s="276"/>
      <c r="J103" s="276"/>
      <c r="K103" s="276"/>
      <c r="L103" s="276"/>
      <c r="M103" s="276"/>
      <c r="N103" s="276"/>
      <c r="O103" s="276"/>
      <c r="P103" s="276"/>
      <c r="Q103" s="276"/>
    </row>
    <row r="104" spans="1:17" ht="18.75" customHeight="1" x14ac:dyDescent="0.2">
      <c r="B104" s="35" t="s">
        <v>1919</v>
      </c>
      <c r="C104" s="35"/>
      <c r="D104" s="35"/>
      <c r="E104" s="35"/>
      <c r="F104" s="35"/>
      <c r="G104" s="35"/>
      <c r="H104" s="1572"/>
      <c r="J104" s="276"/>
      <c r="K104" s="276"/>
      <c r="L104" s="276"/>
      <c r="M104" s="276"/>
      <c r="N104" s="276"/>
      <c r="O104" s="276"/>
      <c r="P104" s="276"/>
      <c r="Q104" s="276"/>
    </row>
    <row r="105" spans="1:17" ht="12" thickBot="1" x14ac:dyDescent="0.25">
      <c r="B105" s="2"/>
      <c r="C105" s="2"/>
      <c r="D105" s="2"/>
      <c r="E105" s="12"/>
      <c r="F105" s="12"/>
      <c r="G105" s="12" t="s">
        <v>19</v>
      </c>
      <c r="H105" s="278"/>
      <c r="J105" s="276"/>
      <c r="K105" s="276"/>
      <c r="L105" s="276"/>
      <c r="M105" s="276"/>
      <c r="N105" s="276"/>
      <c r="O105" s="276"/>
      <c r="P105" s="276"/>
      <c r="Q105" s="276"/>
    </row>
    <row r="106" spans="1:17" ht="11.25" customHeight="1" x14ac:dyDescent="0.2">
      <c r="A106" s="3194" t="s">
        <v>142</v>
      </c>
      <c r="B106" s="3113" t="s">
        <v>20</v>
      </c>
      <c r="C106" s="3115" t="s">
        <v>1920</v>
      </c>
      <c r="D106" s="3125" t="s">
        <v>40</v>
      </c>
      <c r="E106" s="3109" t="s">
        <v>143</v>
      </c>
      <c r="F106" s="3196" t="s">
        <v>144</v>
      </c>
      <c r="G106" s="3127" t="s">
        <v>38</v>
      </c>
      <c r="H106" s="9"/>
      <c r="J106" s="276"/>
      <c r="K106" s="276"/>
      <c r="L106" s="276"/>
      <c r="M106" s="276"/>
      <c r="N106" s="276"/>
      <c r="O106" s="276"/>
      <c r="P106" s="276"/>
      <c r="Q106" s="276"/>
    </row>
    <row r="107" spans="1:17" ht="20.25" customHeight="1" thickBot="1" x14ac:dyDescent="0.25">
      <c r="A107" s="3195"/>
      <c r="B107" s="3134"/>
      <c r="C107" s="3133"/>
      <c r="D107" s="3126"/>
      <c r="E107" s="3110"/>
      <c r="F107" s="3197"/>
      <c r="G107" s="3128"/>
      <c r="H107" s="9"/>
      <c r="J107" s="276"/>
      <c r="K107" s="276"/>
      <c r="L107" s="276"/>
      <c r="M107" s="276"/>
      <c r="N107" s="276"/>
      <c r="O107" s="276"/>
      <c r="P107" s="276"/>
      <c r="Q107" s="276"/>
    </row>
    <row r="108" spans="1:17" s="38" customFormat="1" ht="14.25" customHeight="1" thickBot="1" x14ac:dyDescent="0.25">
      <c r="A108" s="20">
        <v>3774</v>
      </c>
      <c r="B108" s="24" t="s">
        <v>25</v>
      </c>
      <c r="C108" s="23" t="s">
        <v>23</v>
      </c>
      <c r="D108" s="18" t="s">
        <v>27</v>
      </c>
      <c r="E108" s="1389">
        <f>SUM(E109,E114,E122,E120,E126)</f>
        <v>4674</v>
      </c>
      <c r="F108" s="17">
        <f>SUM(F109,F114,F122,F120,F126)</f>
        <v>4674</v>
      </c>
      <c r="G108" s="2052" t="s">
        <v>21</v>
      </c>
      <c r="H108" s="89"/>
      <c r="I108" s="1660"/>
      <c r="J108" s="89"/>
      <c r="K108" s="89"/>
      <c r="L108" s="89"/>
      <c r="M108" s="89"/>
      <c r="N108" s="89"/>
      <c r="O108" s="89"/>
      <c r="P108" s="89"/>
      <c r="Q108" s="89"/>
    </row>
    <row r="109" spans="1:17" s="38" customFormat="1" ht="12" customHeight="1" x14ac:dyDescent="0.2">
      <c r="A109" s="2013">
        <v>1500</v>
      </c>
      <c r="B109" s="2053" t="s">
        <v>25</v>
      </c>
      <c r="C109" s="2015" t="s">
        <v>21</v>
      </c>
      <c r="D109" s="2054" t="s">
        <v>1839</v>
      </c>
      <c r="E109" s="2593">
        <f>SUM(E110:E113)</f>
        <v>1620</v>
      </c>
      <c r="F109" s="2055">
        <f>SUM(F110:F113)</f>
        <v>1620</v>
      </c>
      <c r="G109" s="31"/>
      <c r="H109" s="89"/>
      <c r="I109" s="89"/>
      <c r="J109" s="89"/>
      <c r="K109" s="2056"/>
      <c r="L109" s="2056"/>
      <c r="M109" s="2056"/>
      <c r="N109" s="89"/>
      <c r="O109" s="89"/>
      <c r="P109" s="89"/>
      <c r="Q109" s="89"/>
    </row>
    <row r="110" spans="1:17" s="38" customFormat="1" ht="12" customHeight="1" x14ac:dyDescent="0.2">
      <c r="A110" s="690">
        <v>300</v>
      </c>
      <c r="B110" s="1371" t="s">
        <v>25</v>
      </c>
      <c r="C110" s="708" t="s">
        <v>1921</v>
      </c>
      <c r="D110" s="2057" t="s">
        <v>1922</v>
      </c>
      <c r="E110" s="2594">
        <v>300</v>
      </c>
      <c r="F110" s="2058">
        <v>300</v>
      </c>
      <c r="G110" s="32"/>
      <c r="H110" s="89"/>
      <c r="I110" s="89"/>
      <c r="J110" s="89"/>
      <c r="K110" s="2056"/>
      <c r="L110" s="2056"/>
      <c r="M110" s="2056"/>
      <c r="N110" s="89"/>
      <c r="O110" s="89"/>
      <c r="P110" s="89"/>
      <c r="Q110" s="89"/>
    </row>
    <row r="111" spans="1:17" s="38" customFormat="1" ht="12" customHeight="1" x14ac:dyDescent="0.2">
      <c r="A111" s="690">
        <v>300</v>
      </c>
      <c r="B111" s="1371" t="s">
        <v>25</v>
      </c>
      <c r="C111" s="708" t="s">
        <v>1923</v>
      </c>
      <c r="D111" s="2057" t="s">
        <v>1924</v>
      </c>
      <c r="E111" s="2594">
        <v>300</v>
      </c>
      <c r="F111" s="2058">
        <v>300</v>
      </c>
      <c r="G111" s="80"/>
      <c r="H111" s="89"/>
      <c r="I111" s="89"/>
      <c r="J111" s="89"/>
      <c r="K111" s="2056"/>
      <c r="L111" s="2056"/>
      <c r="M111" s="2056"/>
      <c r="N111" s="89"/>
      <c r="O111" s="89"/>
      <c r="P111" s="89"/>
      <c r="Q111" s="89"/>
    </row>
    <row r="112" spans="1:17" s="38" customFormat="1" ht="12" customHeight="1" x14ac:dyDescent="0.2">
      <c r="A112" s="702">
        <v>100</v>
      </c>
      <c r="B112" s="1369" t="s">
        <v>25</v>
      </c>
      <c r="C112" s="692" t="s">
        <v>1925</v>
      </c>
      <c r="D112" s="2059" t="s">
        <v>1926</v>
      </c>
      <c r="E112" s="2595">
        <v>100</v>
      </c>
      <c r="F112" s="2060">
        <v>100</v>
      </c>
      <c r="G112" s="1957"/>
      <c r="H112" s="89"/>
      <c r="I112" s="89"/>
      <c r="J112" s="89"/>
      <c r="K112" s="2056"/>
      <c r="L112" s="2056"/>
      <c r="M112" s="2056"/>
      <c r="N112" s="89"/>
      <c r="O112" s="89"/>
      <c r="P112" s="89"/>
      <c r="Q112" s="89"/>
    </row>
    <row r="113" spans="1:19" s="38" customFormat="1" ht="22.5" x14ac:dyDescent="0.2">
      <c r="A113" s="2061">
        <v>800</v>
      </c>
      <c r="B113" s="2062" t="s">
        <v>25</v>
      </c>
      <c r="C113" s="692" t="s">
        <v>1927</v>
      </c>
      <c r="D113" s="2063" t="s">
        <v>1928</v>
      </c>
      <c r="E113" s="2596">
        <v>920</v>
      </c>
      <c r="F113" s="2064">
        <v>920</v>
      </c>
      <c r="G113" s="1957"/>
      <c r="H113" s="89"/>
      <c r="I113" s="89"/>
      <c r="J113" s="89"/>
      <c r="K113" s="2056"/>
      <c r="L113" s="2056"/>
      <c r="M113" s="2056"/>
      <c r="N113" s="89"/>
      <c r="O113" s="89"/>
      <c r="P113" s="89"/>
      <c r="Q113" s="89"/>
    </row>
    <row r="114" spans="1:19" s="38" customFormat="1" ht="12" customHeight="1" x14ac:dyDescent="0.2">
      <c r="A114" s="719">
        <f>SUM(A115:A119)</f>
        <v>354</v>
      </c>
      <c r="B114" s="2023" t="s">
        <v>25</v>
      </c>
      <c r="C114" s="2024" t="s">
        <v>21</v>
      </c>
      <c r="D114" s="2065" t="s">
        <v>1830</v>
      </c>
      <c r="E114" s="2597">
        <f>SUM(E115:E119)</f>
        <v>354</v>
      </c>
      <c r="F114" s="2066">
        <f>SUM(F115:F119)</f>
        <v>354</v>
      </c>
      <c r="G114" s="591"/>
      <c r="H114" s="89"/>
      <c r="I114" s="89"/>
      <c r="J114" s="89"/>
      <c r="K114" s="2056"/>
      <c r="L114" s="2056"/>
      <c r="M114" s="2056"/>
      <c r="N114" s="89"/>
      <c r="O114" s="89"/>
      <c r="P114" s="89"/>
      <c r="Q114" s="89"/>
    </row>
    <row r="115" spans="1:19" s="38" customFormat="1" ht="22.5" x14ac:dyDescent="0.2">
      <c r="A115" s="690">
        <v>104</v>
      </c>
      <c r="B115" s="1371" t="s">
        <v>25</v>
      </c>
      <c r="C115" s="708" t="s">
        <v>1929</v>
      </c>
      <c r="D115" s="1674" t="s">
        <v>1930</v>
      </c>
      <c r="E115" s="2594">
        <v>104</v>
      </c>
      <c r="F115" s="2058">
        <v>104</v>
      </c>
      <c r="G115" s="80"/>
      <c r="H115" s="89"/>
      <c r="I115" s="89"/>
      <c r="J115" s="89"/>
      <c r="K115" s="2056"/>
      <c r="L115" s="2056"/>
      <c r="M115" s="2056"/>
      <c r="N115" s="89"/>
      <c r="O115" s="89"/>
      <c r="P115" s="89"/>
      <c r="Q115" s="89"/>
    </row>
    <row r="116" spans="1:19" s="38" customFormat="1" ht="12" customHeight="1" x14ac:dyDescent="0.2">
      <c r="A116" s="2067">
        <v>120</v>
      </c>
      <c r="B116" s="2068" t="s">
        <v>25</v>
      </c>
      <c r="C116" s="73" t="s">
        <v>1931</v>
      </c>
      <c r="D116" s="2069" t="s">
        <v>1932</v>
      </c>
      <c r="E116" s="2598">
        <v>120</v>
      </c>
      <c r="F116" s="2070">
        <v>120</v>
      </c>
      <c r="G116" s="2071"/>
      <c r="H116" s="89"/>
      <c r="I116" s="89"/>
      <c r="J116" s="89"/>
      <c r="K116" s="2056"/>
      <c r="L116" s="2056"/>
      <c r="M116" s="2056"/>
      <c r="N116" s="89"/>
      <c r="O116" s="89"/>
      <c r="P116" s="89"/>
      <c r="Q116" s="89"/>
    </row>
    <row r="117" spans="1:19" s="38" customFormat="1" ht="12" customHeight="1" x14ac:dyDescent="0.2">
      <c r="A117" s="2067">
        <v>30</v>
      </c>
      <c r="B117" s="2068" t="s">
        <v>25</v>
      </c>
      <c r="C117" s="73" t="s">
        <v>1933</v>
      </c>
      <c r="D117" s="2069" t="s">
        <v>1934</v>
      </c>
      <c r="E117" s="2598">
        <v>30</v>
      </c>
      <c r="F117" s="2070">
        <v>30</v>
      </c>
      <c r="G117" s="2072"/>
      <c r="H117" s="89"/>
      <c r="I117" s="89"/>
      <c r="J117" s="89"/>
      <c r="K117" s="2056"/>
      <c r="L117" s="2056"/>
      <c r="M117" s="2056"/>
      <c r="N117" s="89"/>
      <c r="O117" s="89"/>
      <c r="P117" s="89"/>
      <c r="Q117" s="89"/>
    </row>
    <row r="118" spans="1:19" s="38" customFormat="1" ht="12" customHeight="1" x14ac:dyDescent="0.2">
      <c r="A118" s="2067">
        <v>50</v>
      </c>
      <c r="B118" s="2068" t="s">
        <v>25</v>
      </c>
      <c r="C118" s="73" t="s">
        <v>1935</v>
      </c>
      <c r="D118" s="2069" t="s">
        <v>1936</v>
      </c>
      <c r="E118" s="2598">
        <v>50</v>
      </c>
      <c r="F118" s="2070">
        <v>50</v>
      </c>
      <c r="G118" s="2072"/>
      <c r="H118" s="89"/>
      <c r="I118" s="89"/>
      <c r="J118" s="89"/>
      <c r="K118" s="2056"/>
      <c r="L118" s="2056"/>
      <c r="M118" s="2056"/>
      <c r="N118" s="89"/>
      <c r="O118" s="89"/>
      <c r="P118" s="89"/>
      <c r="Q118" s="89"/>
      <c r="R118" s="89"/>
    </row>
    <row r="119" spans="1:19" s="38" customFormat="1" ht="12" customHeight="1" x14ac:dyDescent="0.2">
      <c r="A119" s="2067">
        <v>50</v>
      </c>
      <c r="B119" s="2068" t="s">
        <v>25</v>
      </c>
      <c r="C119" s="73" t="s">
        <v>1937</v>
      </c>
      <c r="D119" s="2073" t="s">
        <v>1938</v>
      </c>
      <c r="E119" s="2598">
        <v>50</v>
      </c>
      <c r="F119" s="2070">
        <v>50</v>
      </c>
      <c r="G119" s="2072"/>
      <c r="H119" s="89"/>
      <c r="I119" s="89"/>
      <c r="J119" s="89"/>
      <c r="K119" s="2056"/>
      <c r="L119" s="2056"/>
      <c r="M119" s="2056"/>
      <c r="N119" s="89"/>
      <c r="O119" s="89"/>
      <c r="P119" s="89"/>
      <c r="Q119" s="89"/>
      <c r="R119" s="89"/>
    </row>
    <row r="120" spans="1:19" s="38" customFormat="1" ht="12" customHeight="1" x14ac:dyDescent="0.2">
      <c r="A120" s="719">
        <f>SUM(A121:A121)</f>
        <v>220</v>
      </c>
      <c r="B120" s="2023" t="s">
        <v>25</v>
      </c>
      <c r="C120" s="2024" t="s">
        <v>21</v>
      </c>
      <c r="D120" s="2065" t="s">
        <v>1860</v>
      </c>
      <c r="E120" s="2597">
        <v>300</v>
      </c>
      <c r="F120" s="2066">
        <v>300</v>
      </c>
      <c r="G120" s="591"/>
      <c r="H120" s="89"/>
      <c r="I120" s="89"/>
      <c r="J120" s="89"/>
      <c r="K120" s="2056"/>
      <c r="L120" s="2056"/>
      <c r="M120" s="2056"/>
      <c r="N120" s="89"/>
      <c r="O120" s="89"/>
      <c r="P120" s="89"/>
      <c r="Q120" s="89"/>
      <c r="R120" s="89"/>
    </row>
    <row r="121" spans="1:19" s="38" customFormat="1" ht="12" customHeight="1" x14ac:dyDescent="0.2">
      <c r="A121" s="2067">
        <v>220</v>
      </c>
      <c r="B121" s="2068" t="s">
        <v>25</v>
      </c>
      <c r="C121" s="2074" t="s">
        <v>1939</v>
      </c>
      <c r="D121" s="2069" t="s">
        <v>1940</v>
      </c>
      <c r="E121" s="2598">
        <v>300</v>
      </c>
      <c r="F121" s="2070">
        <v>300</v>
      </c>
      <c r="G121" s="2075"/>
      <c r="H121" s="89"/>
      <c r="I121" s="89"/>
      <c r="J121" s="89"/>
      <c r="K121" s="2056"/>
      <c r="L121" s="2056"/>
      <c r="M121" s="2056"/>
      <c r="N121" s="89"/>
      <c r="O121" s="89"/>
      <c r="P121" s="89"/>
      <c r="Q121" s="89"/>
      <c r="R121" s="89"/>
    </row>
    <row r="122" spans="1:19" s="38" customFormat="1" ht="12" customHeight="1" x14ac:dyDescent="0.2">
      <c r="A122" s="719">
        <v>1700</v>
      </c>
      <c r="B122" s="2027" t="s">
        <v>25</v>
      </c>
      <c r="C122" s="721" t="s">
        <v>21</v>
      </c>
      <c r="D122" s="722" t="s">
        <v>1884</v>
      </c>
      <c r="E122" s="2597">
        <f>SUM(E123:E125)</f>
        <v>2000</v>
      </c>
      <c r="F122" s="2066">
        <f>SUM(F123:F125)</f>
        <v>2000</v>
      </c>
      <c r="G122" s="32"/>
      <c r="H122" s="89"/>
      <c r="I122" s="89"/>
      <c r="J122" s="89"/>
      <c r="K122" s="2056"/>
      <c r="L122" s="2056"/>
      <c r="M122" s="2056"/>
      <c r="N122" s="89"/>
      <c r="O122" s="89"/>
      <c r="P122" s="89"/>
      <c r="Q122" s="89"/>
      <c r="R122" s="89"/>
    </row>
    <row r="123" spans="1:19" s="38" customFormat="1" ht="12" customHeight="1" x14ac:dyDescent="0.2">
      <c r="A123" s="2076">
        <v>1500</v>
      </c>
      <c r="B123" s="2077" t="s">
        <v>25</v>
      </c>
      <c r="C123" s="73" t="s">
        <v>1941</v>
      </c>
      <c r="D123" s="2078" t="s">
        <v>1942</v>
      </c>
      <c r="E123" s="2599">
        <v>1500</v>
      </c>
      <c r="F123" s="2079">
        <v>1500</v>
      </c>
      <c r="G123" s="2080"/>
      <c r="H123" s="89"/>
      <c r="I123" s="89"/>
      <c r="J123" s="89"/>
      <c r="K123" s="2056"/>
      <c r="L123" s="2056"/>
      <c r="M123" s="2081"/>
      <c r="N123" s="89"/>
      <c r="O123" s="89"/>
      <c r="P123" s="89"/>
      <c r="Q123" s="89"/>
      <c r="R123" s="89"/>
    </row>
    <row r="124" spans="1:19" s="38" customFormat="1" ht="12" customHeight="1" x14ac:dyDescent="0.2">
      <c r="A124" s="2076">
        <v>200</v>
      </c>
      <c r="B124" s="2082" t="s">
        <v>25</v>
      </c>
      <c r="C124" s="2083" t="s">
        <v>1943</v>
      </c>
      <c r="D124" s="2034" t="s">
        <v>1944</v>
      </c>
      <c r="E124" s="2599">
        <v>200</v>
      </c>
      <c r="F124" s="50">
        <v>200</v>
      </c>
      <c r="G124" s="2084"/>
      <c r="H124" s="89"/>
      <c r="I124" s="89"/>
      <c r="J124" s="89"/>
      <c r="K124" s="2056"/>
      <c r="L124" s="2056"/>
      <c r="M124" s="2081"/>
      <c r="N124" s="89"/>
      <c r="O124" s="89"/>
      <c r="P124" s="89"/>
      <c r="Q124" s="89"/>
      <c r="R124" s="89"/>
    </row>
    <row r="125" spans="1:19" s="38" customFormat="1" ht="12" customHeight="1" x14ac:dyDescent="0.2">
      <c r="A125" s="2076">
        <v>0</v>
      </c>
      <c r="B125" s="2082" t="s">
        <v>25</v>
      </c>
      <c r="C125" s="2083" t="s">
        <v>1945</v>
      </c>
      <c r="D125" s="2034" t="s">
        <v>1946</v>
      </c>
      <c r="E125" s="2599">
        <v>300</v>
      </c>
      <c r="F125" s="2079">
        <v>300</v>
      </c>
      <c r="G125" s="2084"/>
      <c r="H125" s="89"/>
      <c r="I125" s="89"/>
      <c r="J125" s="89"/>
      <c r="K125" s="2056"/>
      <c r="L125" s="2056"/>
      <c r="M125" s="2081"/>
      <c r="N125" s="89"/>
      <c r="O125" s="89"/>
      <c r="P125" s="89"/>
      <c r="Q125" s="89"/>
      <c r="R125" s="89"/>
    </row>
    <row r="126" spans="1:19" s="38" customFormat="1" ht="12" customHeight="1" x14ac:dyDescent="0.2">
      <c r="A126" s="719">
        <v>0</v>
      </c>
      <c r="B126" s="2023" t="s">
        <v>25</v>
      </c>
      <c r="C126" s="2085" t="s">
        <v>21</v>
      </c>
      <c r="D126" s="2065" t="s">
        <v>1947</v>
      </c>
      <c r="E126" s="2597">
        <v>400</v>
      </c>
      <c r="F126" s="2066">
        <v>400</v>
      </c>
      <c r="G126" s="2080"/>
      <c r="H126" s="89"/>
      <c r="I126" s="89"/>
      <c r="J126" s="89"/>
      <c r="K126" s="2056"/>
      <c r="L126" s="2056"/>
      <c r="M126" s="2081"/>
      <c r="N126" s="89"/>
      <c r="O126" s="89"/>
      <c r="P126" s="89"/>
      <c r="Q126" s="89"/>
      <c r="R126" s="89"/>
    </row>
    <row r="127" spans="1:19" s="3" customFormat="1" ht="23.25" thickBot="1" x14ac:dyDescent="0.25">
      <c r="A127" s="2086">
        <v>0</v>
      </c>
      <c r="B127" s="2087"/>
      <c r="C127" s="2088" t="s">
        <v>1948</v>
      </c>
      <c r="D127" s="2089" t="s">
        <v>1949</v>
      </c>
      <c r="E127" s="2929">
        <v>400</v>
      </c>
      <c r="F127" s="2090">
        <v>400</v>
      </c>
      <c r="G127" s="2091"/>
      <c r="H127" s="279"/>
      <c r="I127" s="279"/>
      <c r="J127" s="279"/>
      <c r="K127" s="2092"/>
      <c r="L127" s="2092"/>
      <c r="M127" s="2092"/>
      <c r="N127" s="279"/>
      <c r="O127" s="279"/>
      <c r="P127" s="279"/>
      <c r="Q127" s="279"/>
      <c r="R127" s="279"/>
    </row>
    <row r="128" spans="1:19" ht="11.25" customHeight="1" x14ac:dyDescent="0.25">
      <c r="C128" s="435"/>
      <c r="D128" s="435"/>
      <c r="E128" s="435"/>
      <c r="F128" s="435"/>
      <c r="G128" s="435"/>
      <c r="I128" s="276"/>
      <c r="J128" s="276"/>
      <c r="K128" s="680"/>
      <c r="L128" s="680"/>
      <c r="M128" s="680"/>
      <c r="N128" s="276"/>
      <c r="O128" s="276"/>
      <c r="P128" s="276"/>
      <c r="Q128" s="276"/>
      <c r="R128" s="276"/>
      <c r="S128" s="276"/>
    </row>
    <row r="129" spans="1:19" ht="11.25" customHeight="1" x14ac:dyDescent="0.25">
      <c r="C129" s="435"/>
      <c r="D129" s="435"/>
      <c r="E129" s="435"/>
      <c r="F129" s="435"/>
      <c r="G129" s="435"/>
      <c r="I129" s="276"/>
      <c r="J129" s="276"/>
      <c r="K129" s="680"/>
      <c r="L129" s="680"/>
      <c r="M129" s="680"/>
      <c r="N129" s="276"/>
      <c r="O129" s="276"/>
      <c r="P129" s="276"/>
      <c r="Q129" s="276"/>
      <c r="R129" s="276"/>
      <c r="S129" s="276"/>
    </row>
    <row r="130" spans="1:19" ht="11.25" customHeight="1" x14ac:dyDescent="0.25">
      <c r="C130" s="435"/>
      <c r="D130" s="435"/>
      <c r="E130" s="435"/>
      <c r="F130" s="435"/>
      <c r="G130" s="435"/>
      <c r="I130" s="276"/>
      <c r="J130" s="276"/>
      <c r="K130" s="680"/>
      <c r="L130" s="680"/>
      <c r="M130" s="680"/>
      <c r="N130" s="276"/>
      <c r="O130" s="276"/>
      <c r="P130" s="276"/>
      <c r="Q130" s="276"/>
      <c r="R130" s="276"/>
      <c r="S130" s="276"/>
    </row>
    <row r="131" spans="1:19" ht="11.25" customHeight="1" x14ac:dyDescent="0.25">
      <c r="C131" s="435"/>
      <c r="D131" s="435"/>
      <c r="E131" s="435"/>
      <c r="F131" s="435"/>
      <c r="G131" s="435"/>
      <c r="I131" s="276"/>
      <c r="J131" s="276"/>
      <c r="K131" s="680"/>
      <c r="L131" s="680"/>
      <c r="M131" s="680"/>
      <c r="N131" s="276"/>
      <c r="O131" s="276"/>
      <c r="P131" s="276"/>
      <c r="Q131" s="276"/>
      <c r="R131" s="276"/>
      <c r="S131" s="276"/>
    </row>
    <row r="132" spans="1:19" ht="18.75" customHeight="1" x14ac:dyDescent="0.25">
      <c r="B132" s="578" t="s">
        <v>1950</v>
      </c>
      <c r="C132" s="578"/>
      <c r="D132" s="578"/>
      <c r="E132" s="578"/>
      <c r="F132" s="578"/>
      <c r="G132" s="578"/>
      <c r="H132" s="2093"/>
      <c r="I132" s="276"/>
      <c r="J132" s="276"/>
      <c r="K132" s="680"/>
      <c r="L132" s="680"/>
      <c r="M132" s="680"/>
      <c r="N132" s="276"/>
      <c r="O132" s="276"/>
      <c r="P132" s="276"/>
      <c r="Q132" s="276"/>
      <c r="R132" s="276"/>
      <c r="S132" s="276"/>
    </row>
    <row r="133" spans="1:19" ht="15.75" thickBot="1" x14ac:dyDescent="0.3">
      <c r="B133" s="2094"/>
      <c r="C133" s="2094"/>
      <c r="D133" s="2094"/>
      <c r="E133" s="2095"/>
      <c r="F133" s="2095"/>
      <c r="G133" s="2095" t="s">
        <v>19</v>
      </c>
      <c r="H133" s="2096"/>
      <c r="I133" s="276"/>
      <c r="J133" s="276"/>
      <c r="K133" s="680"/>
      <c r="L133" s="680"/>
      <c r="M133" s="680"/>
      <c r="N133" s="276"/>
      <c r="O133" s="276"/>
      <c r="P133" s="276"/>
      <c r="Q133" s="276"/>
      <c r="R133" s="276"/>
      <c r="S133" s="276"/>
    </row>
    <row r="134" spans="1:19" ht="11.25" customHeight="1" x14ac:dyDescent="0.25">
      <c r="A134" s="3101" t="s">
        <v>142</v>
      </c>
      <c r="B134" s="3200" t="s">
        <v>24</v>
      </c>
      <c r="C134" s="3105" t="s">
        <v>1951</v>
      </c>
      <c r="D134" s="3117" t="s">
        <v>35</v>
      </c>
      <c r="E134" s="3109" t="s">
        <v>143</v>
      </c>
      <c r="F134" s="3111" t="s">
        <v>144</v>
      </c>
      <c r="G134" s="3099" t="s">
        <v>38</v>
      </c>
      <c r="H134" s="276"/>
      <c r="I134" s="276"/>
      <c r="J134" s="276"/>
      <c r="K134" s="680"/>
      <c r="L134" s="680"/>
      <c r="M134" s="2097"/>
      <c r="N134" s="276"/>
      <c r="O134" s="276"/>
      <c r="P134" s="276"/>
      <c r="Q134" s="276"/>
      <c r="R134" s="276"/>
    </row>
    <row r="135" spans="1:19" ht="16.5" customHeight="1" thickBot="1" x14ac:dyDescent="0.25">
      <c r="A135" s="3102"/>
      <c r="B135" s="3201"/>
      <c r="C135" s="3106"/>
      <c r="D135" s="3121"/>
      <c r="E135" s="3110"/>
      <c r="F135" s="3112"/>
      <c r="G135" s="3100"/>
      <c r="H135" s="276"/>
      <c r="I135" s="276"/>
      <c r="J135" s="276"/>
      <c r="K135" s="276"/>
      <c r="L135" s="276"/>
      <c r="M135" s="276"/>
      <c r="N135" s="276"/>
      <c r="O135" s="276"/>
      <c r="P135" s="276"/>
      <c r="Q135" s="276"/>
      <c r="R135" s="276"/>
    </row>
    <row r="136" spans="1:19" s="38" customFormat="1" ht="15" customHeight="1" thickBot="1" x14ac:dyDescent="0.25">
      <c r="A136" s="1283">
        <v>0</v>
      </c>
      <c r="B136" s="2098" t="s">
        <v>25</v>
      </c>
      <c r="C136" s="1403" t="s">
        <v>23</v>
      </c>
      <c r="D136" s="1404" t="s">
        <v>27</v>
      </c>
      <c r="E136" s="20">
        <f>E137</f>
        <v>1500</v>
      </c>
      <c r="F136" s="1283">
        <v>1500</v>
      </c>
      <c r="G136" s="2099" t="s">
        <v>21</v>
      </c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</row>
    <row r="137" spans="1:19" x14ac:dyDescent="0.2">
      <c r="A137" s="2100">
        <v>0</v>
      </c>
      <c r="B137" s="1574" t="s">
        <v>21</v>
      </c>
      <c r="C137" s="2101" t="s">
        <v>21</v>
      </c>
      <c r="D137" s="2102" t="s">
        <v>17</v>
      </c>
      <c r="E137" s="2592">
        <f>E138</f>
        <v>1500</v>
      </c>
      <c r="F137" s="2103">
        <v>1500</v>
      </c>
      <c r="G137" s="2104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</row>
    <row r="138" spans="1:19" ht="12" thickBot="1" x14ac:dyDescent="0.25">
      <c r="A138" s="737">
        <v>0</v>
      </c>
      <c r="B138" s="1399" t="s">
        <v>25</v>
      </c>
      <c r="C138" s="2088" t="s">
        <v>1952</v>
      </c>
      <c r="D138" s="1384" t="s">
        <v>1953</v>
      </c>
      <c r="E138" s="2554">
        <v>1500</v>
      </c>
      <c r="F138" s="599">
        <v>1500</v>
      </c>
      <c r="G138" s="600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</row>
    <row r="139" spans="1:19" x14ac:dyDescent="0.2">
      <c r="I139" s="276"/>
      <c r="J139" s="276"/>
      <c r="K139" s="276"/>
      <c r="L139" s="276"/>
      <c r="M139" s="276"/>
      <c r="N139" s="276"/>
      <c r="O139" s="276"/>
      <c r="P139" s="276"/>
      <c r="Q139" s="276"/>
      <c r="R139" s="276"/>
      <c r="S139" s="276"/>
    </row>
    <row r="140" spans="1:19" x14ac:dyDescent="0.2"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</row>
    <row r="141" spans="1:19" ht="18.75" customHeight="1" x14ac:dyDescent="0.2">
      <c r="B141" s="35" t="s">
        <v>1954</v>
      </c>
      <c r="C141" s="35"/>
      <c r="D141" s="35"/>
      <c r="E141" s="35"/>
      <c r="F141" s="35"/>
      <c r="G141" s="35"/>
      <c r="H141" s="742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</row>
    <row r="142" spans="1:19" ht="12" thickBot="1" x14ac:dyDescent="0.25">
      <c r="B142" s="2"/>
      <c r="C142" s="2"/>
      <c r="D142" s="2"/>
      <c r="E142" s="5"/>
      <c r="F142" s="5"/>
      <c r="G142" s="5" t="s">
        <v>19</v>
      </c>
      <c r="H142" s="857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</row>
    <row r="143" spans="1:19" ht="11.25" customHeight="1" x14ac:dyDescent="0.2">
      <c r="A143" s="3101" t="s">
        <v>142</v>
      </c>
      <c r="B143" s="3103" t="s">
        <v>24</v>
      </c>
      <c r="C143" s="3182" t="s">
        <v>1955</v>
      </c>
      <c r="D143" s="3198" t="s">
        <v>1956</v>
      </c>
      <c r="E143" s="3109" t="s">
        <v>143</v>
      </c>
      <c r="F143" s="3111" t="s">
        <v>144</v>
      </c>
      <c r="G143" s="3099" t="s">
        <v>38</v>
      </c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</row>
    <row r="144" spans="1:19" ht="16.5" customHeight="1" thickBot="1" x14ac:dyDescent="0.25">
      <c r="A144" s="3102"/>
      <c r="B144" s="3104"/>
      <c r="C144" s="3183"/>
      <c r="D144" s="3199"/>
      <c r="E144" s="3110"/>
      <c r="F144" s="3112"/>
      <c r="G144" s="3100"/>
      <c r="H144" s="276"/>
      <c r="I144" s="276"/>
      <c r="J144" s="276"/>
      <c r="K144" s="276"/>
      <c r="L144" s="276"/>
      <c r="M144" s="276"/>
      <c r="N144" s="276"/>
      <c r="O144" s="276"/>
      <c r="P144" s="276"/>
      <c r="Q144" s="276"/>
      <c r="R144" s="276"/>
    </row>
    <row r="145" spans="1:18" ht="14.25" customHeight="1" thickBot="1" x14ac:dyDescent="0.25">
      <c r="A145" s="20">
        <v>150</v>
      </c>
      <c r="B145" s="25" t="s">
        <v>25</v>
      </c>
      <c r="C145" s="19" t="s">
        <v>23</v>
      </c>
      <c r="D145" s="18" t="s">
        <v>27</v>
      </c>
      <c r="E145" s="20">
        <v>224.85</v>
      </c>
      <c r="F145" s="20">
        <v>224.85</v>
      </c>
      <c r="G145" s="374" t="s">
        <v>21</v>
      </c>
      <c r="H145" s="276"/>
      <c r="I145" s="276"/>
      <c r="J145" s="276"/>
      <c r="K145" s="276"/>
      <c r="L145" s="276"/>
      <c r="M145" s="276"/>
      <c r="N145" s="276"/>
      <c r="O145" s="276"/>
      <c r="P145" s="276"/>
      <c r="Q145" s="276"/>
      <c r="R145" s="276"/>
    </row>
    <row r="146" spans="1:18" ht="23.25" thickBot="1" x14ac:dyDescent="0.25">
      <c r="A146" s="384">
        <v>150</v>
      </c>
      <c r="B146" s="2105" t="s">
        <v>25</v>
      </c>
      <c r="C146" s="2106" t="s">
        <v>1957</v>
      </c>
      <c r="D146" s="2107" t="s">
        <v>1958</v>
      </c>
      <c r="E146" s="2591">
        <v>224.85</v>
      </c>
      <c r="F146" s="2108">
        <v>224.85</v>
      </c>
      <c r="G146" s="2109"/>
      <c r="H146" s="276"/>
      <c r="I146" s="276"/>
      <c r="J146" s="276"/>
      <c r="K146" s="276"/>
      <c r="L146" s="276"/>
      <c r="M146" s="276"/>
      <c r="N146" s="276"/>
      <c r="O146" s="276"/>
      <c r="P146" s="276"/>
      <c r="Q146" s="276"/>
      <c r="R146" s="276"/>
    </row>
    <row r="147" spans="1:18" s="276" customFormat="1" x14ac:dyDescent="0.2">
      <c r="A147" s="88"/>
      <c r="B147" s="433"/>
      <c r="C147" s="337"/>
      <c r="D147" s="154"/>
      <c r="E147" s="159"/>
      <c r="F147" s="436"/>
      <c r="G147" s="88"/>
    </row>
    <row r="148" spans="1:18" s="276" customFormat="1" x14ac:dyDescent="0.2">
      <c r="A148" s="88"/>
      <c r="B148" s="433"/>
      <c r="C148" s="337"/>
      <c r="D148" s="154"/>
      <c r="E148" s="159"/>
      <c r="F148" s="436"/>
      <c r="G148" s="88"/>
    </row>
    <row r="149" spans="1:18" ht="19.5" customHeight="1" x14ac:dyDescent="0.25">
      <c r="B149" s="753" t="s">
        <v>1959</v>
      </c>
      <c r="C149" s="753"/>
      <c r="D149" s="753"/>
      <c r="E149" s="753"/>
      <c r="F149" s="753"/>
      <c r="G149" s="753"/>
      <c r="H149" s="754"/>
      <c r="J149" s="276"/>
      <c r="K149" s="276"/>
      <c r="L149" s="276"/>
      <c r="M149" s="276"/>
      <c r="N149" s="276"/>
      <c r="O149" s="276"/>
      <c r="P149" s="276"/>
      <c r="Q149" s="276"/>
    </row>
    <row r="150" spans="1:18" ht="10.5" customHeight="1" thickBot="1" x14ac:dyDescent="0.3">
      <c r="B150" s="294"/>
      <c r="C150" s="294"/>
      <c r="D150" s="294"/>
      <c r="E150" s="755"/>
      <c r="F150" s="755"/>
      <c r="G150" s="755" t="s">
        <v>19</v>
      </c>
      <c r="H150" s="575"/>
      <c r="J150" s="276"/>
      <c r="K150" s="276"/>
      <c r="L150" s="276"/>
      <c r="M150" s="276"/>
      <c r="N150" s="276"/>
      <c r="O150" s="276"/>
      <c r="P150" s="276"/>
      <c r="Q150" s="276"/>
    </row>
    <row r="151" spans="1:18" ht="11.25" customHeight="1" x14ac:dyDescent="0.2">
      <c r="A151" s="3101" t="s">
        <v>142</v>
      </c>
      <c r="B151" s="3113" t="s">
        <v>20</v>
      </c>
      <c r="C151" s="3115" t="s">
        <v>1960</v>
      </c>
      <c r="D151" s="3117" t="s">
        <v>39</v>
      </c>
      <c r="E151" s="3109" t="s">
        <v>143</v>
      </c>
      <c r="F151" s="3111" t="s">
        <v>144</v>
      </c>
      <c r="G151" s="3099" t="s">
        <v>38</v>
      </c>
      <c r="H151" s="9"/>
      <c r="J151" s="276"/>
      <c r="K151" s="276"/>
      <c r="L151" s="276"/>
      <c r="M151" s="276"/>
      <c r="N151" s="276"/>
      <c r="O151" s="276"/>
      <c r="P151" s="276"/>
      <c r="Q151" s="276"/>
    </row>
    <row r="152" spans="1:18" ht="16.5" customHeight="1" thickBot="1" x14ac:dyDescent="0.25">
      <c r="A152" s="3102"/>
      <c r="B152" s="3134"/>
      <c r="C152" s="3133"/>
      <c r="D152" s="3121"/>
      <c r="E152" s="3110"/>
      <c r="F152" s="3112"/>
      <c r="G152" s="3100"/>
      <c r="H152" s="9"/>
      <c r="J152" s="276"/>
      <c r="K152" s="276"/>
      <c r="L152" s="276"/>
      <c r="M152" s="276"/>
      <c r="N152" s="276"/>
      <c r="O152" s="276"/>
      <c r="P152" s="276"/>
      <c r="Q152" s="276"/>
    </row>
    <row r="153" spans="1:18" ht="15" customHeight="1" thickBot="1" x14ac:dyDescent="0.25">
      <c r="A153" s="756">
        <v>8000</v>
      </c>
      <c r="B153" s="212" t="s">
        <v>22</v>
      </c>
      <c r="C153" s="213" t="s">
        <v>23</v>
      </c>
      <c r="D153" s="757" t="s">
        <v>42</v>
      </c>
      <c r="E153" s="756">
        <f>E154</f>
        <v>8000</v>
      </c>
      <c r="F153" s="756">
        <f>SUM(E154)</f>
        <v>8000</v>
      </c>
      <c r="G153" s="2930" t="s">
        <v>21</v>
      </c>
      <c r="H153" s="9"/>
      <c r="J153" s="276"/>
      <c r="K153" s="276"/>
      <c r="L153" s="276"/>
      <c r="M153" s="276"/>
      <c r="N153" s="276"/>
      <c r="O153" s="276"/>
      <c r="P153" s="276"/>
      <c r="Q153" s="276"/>
    </row>
    <row r="154" spans="1:18" x14ac:dyDescent="0.2">
      <c r="A154" s="758">
        <v>8000</v>
      </c>
      <c r="B154" s="2110" t="s">
        <v>25</v>
      </c>
      <c r="C154" s="2111" t="s">
        <v>21</v>
      </c>
      <c r="D154" s="2112" t="s">
        <v>1961</v>
      </c>
      <c r="E154" s="2476">
        <f>SUM(E155:E159)</f>
        <v>8000</v>
      </c>
      <c r="F154" s="83">
        <f>SUM(F155:F159)</f>
        <v>8000</v>
      </c>
      <c r="G154" s="31"/>
      <c r="H154" s="9"/>
      <c r="J154" s="276"/>
      <c r="K154" s="276"/>
      <c r="L154" s="276"/>
      <c r="M154" s="276"/>
      <c r="N154" s="276"/>
      <c r="O154" s="276"/>
      <c r="P154" s="276"/>
      <c r="Q154" s="276"/>
    </row>
    <row r="155" spans="1:18" s="38" customFormat="1" x14ac:dyDescent="0.2">
      <c r="A155" s="355">
        <v>2000</v>
      </c>
      <c r="B155" s="16" t="s">
        <v>25</v>
      </c>
      <c r="C155" s="1320" t="s">
        <v>1962</v>
      </c>
      <c r="D155" s="709" t="s">
        <v>1963</v>
      </c>
      <c r="E155" s="2472">
        <v>2000</v>
      </c>
      <c r="F155" s="30">
        <v>2000</v>
      </c>
      <c r="G155" s="32"/>
      <c r="J155" s="89"/>
      <c r="K155" s="89"/>
      <c r="L155" s="89"/>
      <c r="M155" s="89"/>
      <c r="N155" s="89"/>
      <c r="O155" s="89"/>
      <c r="P155" s="89"/>
      <c r="Q155" s="89"/>
    </row>
    <row r="156" spans="1:18" s="38" customFormat="1" x14ac:dyDescent="0.2">
      <c r="A156" s="355">
        <v>3000</v>
      </c>
      <c r="B156" s="16" t="s">
        <v>25</v>
      </c>
      <c r="C156" s="1320" t="s">
        <v>1964</v>
      </c>
      <c r="D156" s="709" t="s">
        <v>1965</v>
      </c>
      <c r="E156" s="2472">
        <v>4000</v>
      </c>
      <c r="F156" s="30">
        <v>4000</v>
      </c>
      <c r="G156" s="2113"/>
      <c r="J156" s="89"/>
      <c r="K156" s="89"/>
      <c r="L156" s="89"/>
      <c r="M156" s="89"/>
      <c r="N156" s="89"/>
      <c r="O156" s="89"/>
      <c r="P156" s="89"/>
      <c r="Q156" s="89"/>
    </row>
    <row r="157" spans="1:18" s="38" customFormat="1" x14ac:dyDescent="0.2">
      <c r="A157" s="355">
        <v>1500</v>
      </c>
      <c r="B157" s="16" t="s">
        <v>25</v>
      </c>
      <c r="C157" s="1320" t="s">
        <v>1966</v>
      </c>
      <c r="D157" s="709" t="s">
        <v>1967</v>
      </c>
      <c r="E157" s="2472">
        <v>500</v>
      </c>
      <c r="F157" s="30">
        <v>500</v>
      </c>
      <c r="G157" s="1956"/>
      <c r="J157" s="89"/>
      <c r="K157" s="89"/>
      <c r="L157" s="89"/>
      <c r="M157" s="89"/>
      <c r="N157" s="89"/>
      <c r="O157" s="89"/>
      <c r="P157" s="89"/>
      <c r="Q157" s="89"/>
    </row>
    <row r="158" spans="1:18" s="38" customFormat="1" x14ac:dyDescent="0.2">
      <c r="A158" s="355">
        <v>400</v>
      </c>
      <c r="B158" s="16" t="s">
        <v>25</v>
      </c>
      <c r="C158" s="66" t="s">
        <v>1968</v>
      </c>
      <c r="D158" s="709" t="s">
        <v>1969</v>
      </c>
      <c r="E158" s="2472">
        <v>400</v>
      </c>
      <c r="F158" s="30">
        <v>400</v>
      </c>
      <c r="G158" s="2113"/>
      <c r="J158" s="89"/>
      <c r="K158" s="89"/>
      <c r="L158" s="89"/>
      <c r="M158" s="89"/>
      <c r="N158" s="89"/>
      <c r="O158" s="89"/>
      <c r="P158" s="89"/>
      <c r="Q158" s="89"/>
    </row>
    <row r="159" spans="1:18" s="38" customFormat="1" ht="24" customHeight="1" thickBot="1" x14ac:dyDescent="0.25">
      <c r="A159" s="779">
        <v>1100</v>
      </c>
      <c r="B159" s="2114" t="s">
        <v>25</v>
      </c>
      <c r="C159" s="1823" t="s">
        <v>1970</v>
      </c>
      <c r="D159" s="2115" t="s">
        <v>1971</v>
      </c>
      <c r="E159" s="2569">
        <v>1100</v>
      </c>
      <c r="F159" s="1020">
        <v>1100</v>
      </c>
      <c r="G159" s="1960"/>
      <c r="J159" s="89"/>
      <c r="K159" s="89"/>
      <c r="L159" s="89"/>
      <c r="M159" s="89"/>
      <c r="N159" s="89"/>
      <c r="O159" s="89"/>
      <c r="P159" s="89"/>
      <c r="Q159" s="89"/>
    </row>
    <row r="160" spans="1:18" x14ac:dyDescent="0.2">
      <c r="J160" s="276"/>
      <c r="K160" s="276"/>
      <c r="L160" s="276"/>
      <c r="M160" s="276"/>
      <c r="N160" s="276"/>
      <c r="O160" s="276"/>
      <c r="P160" s="276"/>
      <c r="Q160" s="276"/>
    </row>
    <row r="161" spans="1:19" x14ac:dyDescent="0.2">
      <c r="J161" s="276"/>
      <c r="K161" s="276"/>
      <c r="L161" s="276"/>
      <c r="M161" s="276"/>
      <c r="N161" s="276"/>
      <c r="O161" s="276"/>
      <c r="P161" s="276"/>
      <c r="Q161" s="276"/>
    </row>
    <row r="162" spans="1:19" ht="18.75" customHeight="1" x14ac:dyDescent="0.25">
      <c r="B162" s="753" t="s">
        <v>1972</v>
      </c>
      <c r="C162" s="753"/>
      <c r="D162" s="753"/>
      <c r="E162" s="753"/>
      <c r="F162" s="753"/>
      <c r="G162" s="753"/>
      <c r="H162" s="754"/>
      <c r="I162" s="276"/>
      <c r="J162" s="276"/>
      <c r="K162" s="276"/>
      <c r="L162" s="276"/>
      <c r="M162" s="276"/>
      <c r="N162" s="276"/>
      <c r="O162" s="276"/>
      <c r="P162" s="276"/>
      <c r="Q162" s="276"/>
      <c r="R162" s="276"/>
      <c r="S162" s="276"/>
    </row>
    <row r="163" spans="1:19" ht="12" thickBot="1" x14ac:dyDescent="0.25">
      <c r="B163" s="2116"/>
      <c r="C163" s="2116"/>
      <c r="D163" s="2116"/>
      <c r="E163" s="2117"/>
      <c r="F163" s="2117"/>
      <c r="G163" s="2117" t="s">
        <v>37</v>
      </c>
      <c r="H163" s="2116"/>
      <c r="J163" s="276"/>
      <c r="K163" s="276"/>
      <c r="L163" s="276"/>
      <c r="M163" s="276"/>
      <c r="N163" s="276"/>
      <c r="O163" s="276"/>
      <c r="P163" s="276"/>
      <c r="Q163" s="276"/>
      <c r="R163" s="276"/>
      <c r="S163" s="276"/>
    </row>
    <row r="164" spans="1:19" ht="11.25" customHeight="1" x14ac:dyDescent="0.2">
      <c r="A164" s="3101" t="s">
        <v>142</v>
      </c>
      <c r="B164" s="3202" t="s">
        <v>20</v>
      </c>
      <c r="C164" s="3204" t="s">
        <v>1973</v>
      </c>
      <c r="D164" s="3206" t="s">
        <v>1974</v>
      </c>
      <c r="E164" s="3109" t="s">
        <v>143</v>
      </c>
      <c r="F164" s="3111" t="s">
        <v>144</v>
      </c>
      <c r="G164" s="3099" t="s">
        <v>38</v>
      </c>
      <c r="H164" s="9"/>
      <c r="J164" s="276"/>
      <c r="K164" s="276"/>
      <c r="L164" s="276"/>
      <c r="M164" s="276"/>
      <c r="N164" s="276"/>
      <c r="O164" s="276"/>
      <c r="P164" s="276"/>
      <c r="Q164" s="276"/>
      <c r="R164" s="276"/>
    </row>
    <row r="165" spans="1:19" ht="19.5" customHeight="1" thickBot="1" x14ac:dyDescent="0.25">
      <c r="A165" s="3102"/>
      <c r="B165" s="3203"/>
      <c r="C165" s="3205"/>
      <c r="D165" s="3207"/>
      <c r="E165" s="3110"/>
      <c r="F165" s="3112"/>
      <c r="G165" s="3100"/>
      <c r="H165" s="9"/>
      <c r="J165" s="276"/>
      <c r="K165" s="276"/>
      <c r="L165" s="276"/>
      <c r="M165" s="276"/>
      <c r="N165" s="276"/>
      <c r="O165" s="276"/>
      <c r="P165" s="276"/>
      <c r="Q165" s="276"/>
      <c r="R165" s="276"/>
    </row>
    <row r="166" spans="1:19" s="38" customFormat="1" ht="15" customHeight="1" thickBot="1" x14ac:dyDescent="0.25">
      <c r="A166" s="2931">
        <v>30000</v>
      </c>
      <c r="B166" s="2932" t="s">
        <v>22</v>
      </c>
      <c r="C166" s="2720" t="s">
        <v>23</v>
      </c>
      <c r="D166" s="757" t="s">
        <v>42</v>
      </c>
      <c r="E166" s="2931">
        <v>18000</v>
      </c>
      <c r="F166" s="2931">
        <v>18000</v>
      </c>
      <c r="G166" s="2933" t="s">
        <v>21</v>
      </c>
      <c r="J166" s="89"/>
      <c r="K166" s="89"/>
      <c r="L166" s="89"/>
      <c r="M166" s="89"/>
      <c r="N166" s="89"/>
      <c r="O166" s="89"/>
      <c r="P166" s="89"/>
      <c r="Q166" s="89"/>
      <c r="R166" s="89"/>
    </row>
    <row r="167" spans="1:19" x14ac:dyDescent="0.2">
      <c r="A167" s="2118">
        <v>10000</v>
      </c>
      <c r="B167" s="2119" t="s">
        <v>25</v>
      </c>
      <c r="C167" s="2120" t="s">
        <v>21</v>
      </c>
      <c r="D167" s="2121" t="s">
        <v>1975</v>
      </c>
      <c r="E167" s="2585">
        <f>SUM(E168,E169)</f>
        <v>10000</v>
      </c>
      <c r="F167" s="2122">
        <f>SUM(F168,F169)</f>
        <v>10000</v>
      </c>
      <c r="G167" s="2123"/>
      <c r="H167" s="9"/>
      <c r="J167" s="276"/>
      <c r="K167" s="276"/>
      <c r="L167" s="276"/>
      <c r="M167" s="276"/>
      <c r="N167" s="276"/>
      <c r="O167" s="276"/>
      <c r="P167" s="276"/>
      <c r="Q167" s="276"/>
      <c r="R167" s="276"/>
    </row>
    <row r="168" spans="1:19" x14ac:dyDescent="0.2">
      <c r="A168" s="2124">
        <v>5000</v>
      </c>
      <c r="B168" s="2125" t="s">
        <v>36</v>
      </c>
      <c r="C168" s="2126" t="s">
        <v>1976</v>
      </c>
      <c r="D168" s="2127" t="s">
        <v>1977</v>
      </c>
      <c r="E168" s="2586">
        <v>5000</v>
      </c>
      <c r="F168" s="2128">
        <v>5000</v>
      </c>
      <c r="G168" s="2129"/>
      <c r="H168" s="9"/>
      <c r="J168" s="276"/>
      <c r="K168" s="276"/>
      <c r="L168" s="276"/>
      <c r="M168" s="276"/>
      <c r="N168" s="276"/>
      <c r="O168" s="276"/>
      <c r="P168" s="276"/>
      <c r="Q168" s="276"/>
      <c r="R168" s="276"/>
    </row>
    <row r="169" spans="1:19" x14ac:dyDescent="0.2">
      <c r="A169" s="2130">
        <v>5000</v>
      </c>
      <c r="B169" s="2131" t="s">
        <v>36</v>
      </c>
      <c r="C169" s="2132" t="s">
        <v>1978</v>
      </c>
      <c r="D169" s="2133" t="s">
        <v>1979</v>
      </c>
      <c r="E169" s="2587">
        <v>5000</v>
      </c>
      <c r="F169" s="2134">
        <v>5000</v>
      </c>
      <c r="G169" s="2135"/>
      <c r="H169" s="9"/>
      <c r="J169" s="276"/>
      <c r="K169" s="276"/>
      <c r="L169" s="276"/>
      <c r="M169" s="276"/>
      <c r="N169" s="276"/>
      <c r="O169" s="276"/>
      <c r="P169" s="276"/>
      <c r="Q169" s="276"/>
      <c r="R169" s="276"/>
    </row>
    <row r="170" spans="1:19" ht="22.5" x14ac:dyDescent="0.2">
      <c r="A170" s="2136">
        <v>5000</v>
      </c>
      <c r="B170" s="2137" t="s">
        <v>25</v>
      </c>
      <c r="C170" s="2138" t="s">
        <v>21</v>
      </c>
      <c r="D170" s="2139" t="s">
        <v>1980</v>
      </c>
      <c r="E170" s="2588">
        <v>8000</v>
      </c>
      <c r="F170" s="2140">
        <v>8000</v>
      </c>
      <c r="G170" s="2141"/>
      <c r="H170" s="9"/>
      <c r="J170" s="276"/>
      <c r="K170" s="276"/>
      <c r="L170" s="276"/>
      <c r="M170" s="276"/>
      <c r="N170" s="276"/>
      <c r="O170" s="276"/>
      <c r="P170" s="276"/>
      <c r="Q170" s="276"/>
      <c r="R170" s="276"/>
    </row>
    <row r="171" spans="1:19" ht="12" thickBot="1" x14ac:dyDescent="0.25">
      <c r="A171" s="2142">
        <v>5000</v>
      </c>
      <c r="B171" s="2143" t="s">
        <v>25</v>
      </c>
      <c r="C171" s="2144" t="s">
        <v>1981</v>
      </c>
      <c r="D171" s="2145" t="s">
        <v>1982</v>
      </c>
      <c r="E171" s="2589">
        <v>8000</v>
      </c>
      <c r="F171" s="2146">
        <v>8000</v>
      </c>
      <c r="G171" s="2147"/>
      <c r="H171" s="9"/>
      <c r="J171" s="276"/>
      <c r="K171" s="276"/>
      <c r="L171" s="276"/>
      <c r="M171" s="276"/>
      <c r="N171" s="276"/>
      <c r="O171" s="276"/>
      <c r="P171" s="276"/>
      <c r="Q171" s="276"/>
      <c r="R171" s="276"/>
    </row>
    <row r="172" spans="1:19" ht="22.5" x14ac:dyDescent="0.2">
      <c r="A172" s="2136">
        <v>15000</v>
      </c>
      <c r="B172" s="2137" t="s">
        <v>25</v>
      </c>
      <c r="C172" s="2138" t="s">
        <v>21</v>
      </c>
      <c r="D172" s="2139" t="s">
        <v>1983</v>
      </c>
      <c r="E172" s="2588">
        <v>0</v>
      </c>
      <c r="F172" s="2140">
        <v>0</v>
      </c>
      <c r="G172" s="2148"/>
      <c r="H172" s="9"/>
      <c r="J172" s="276"/>
      <c r="K172" s="276"/>
      <c r="L172" s="276"/>
      <c r="M172" s="276"/>
      <c r="N172" s="276"/>
      <c r="O172" s="276"/>
      <c r="P172" s="276"/>
      <c r="Q172" s="276"/>
      <c r="R172" s="276"/>
    </row>
    <row r="173" spans="1:19" ht="23.25" thickBot="1" x14ac:dyDescent="0.25">
      <c r="A173" s="2149">
        <v>15000</v>
      </c>
      <c r="B173" s="2150" t="s">
        <v>25</v>
      </c>
      <c r="C173" s="2151" t="s">
        <v>1984</v>
      </c>
      <c r="D173" s="2152" t="s">
        <v>1985</v>
      </c>
      <c r="E173" s="2590">
        <v>0</v>
      </c>
      <c r="F173" s="2153">
        <v>0</v>
      </c>
      <c r="G173" s="2154"/>
      <c r="H173" s="9"/>
    </row>
    <row r="174" spans="1:19" x14ac:dyDescent="0.2">
      <c r="B174" s="2155"/>
      <c r="C174" s="2155"/>
      <c r="D174" s="2155"/>
      <c r="E174" s="2155"/>
      <c r="F174" s="2155"/>
      <c r="G174" s="2155"/>
      <c r="H174" s="2155"/>
    </row>
    <row r="175" spans="1:19" x14ac:dyDescent="0.2">
      <c r="B175" s="2156"/>
      <c r="C175" s="2156"/>
      <c r="D175" s="2157"/>
      <c r="E175" s="2158"/>
      <c r="F175" s="2158"/>
      <c r="G175" s="2158"/>
      <c r="H175" s="2159"/>
    </row>
    <row r="176" spans="1:19" ht="18.75" customHeight="1" x14ac:dyDescent="0.25">
      <c r="B176" s="753" t="s">
        <v>1986</v>
      </c>
      <c r="C176" s="753"/>
      <c r="D176" s="753"/>
      <c r="E176" s="753"/>
      <c r="F176" s="753"/>
      <c r="G176" s="753"/>
      <c r="H176" s="754"/>
    </row>
    <row r="177" spans="1:8" ht="18.75" thickBot="1" x14ac:dyDescent="0.3">
      <c r="B177" s="294"/>
      <c r="C177" s="294"/>
      <c r="D177" s="294"/>
      <c r="E177" s="2584"/>
      <c r="F177" s="755"/>
      <c r="G177" s="755" t="s">
        <v>19</v>
      </c>
      <c r="H177" s="575"/>
    </row>
    <row r="178" spans="1:8" ht="11.25" customHeight="1" x14ac:dyDescent="0.2">
      <c r="A178" s="3101" t="s">
        <v>142</v>
      </c>
      <c r="B178" s="3113" t="s">
        <v>20</v>
      </c>
      <c r="C178" s="3115" t="s">
        <v>1987</v>
      </c>
      <c r="D178" s="3117" t="s">
        <v>1988</v>
      </c>
      <c r="E178" s="3109" t="s">
        <v>1989</v>
      </c>
      <c r="F178" s="3111" t="s">
        <v>144</v>
      </c>
      <c r="G178" s="3099" t="s">
        <v>38</v>
      </c>
      <c r="H178" s="9"/>
    </row>
    <row r="179" spans="1:8" ht="16.5" customHeight="1" thickBot="1" x14ac:dyDescent="0.25">
      <c r="A179" s="3102"/>
      <c r="B179" s="3134"/>
      <c r="C179" s="3133"/>
      <c r="D179" s="3121"/>
      <c r="E179" s="3110"/>
      <c r="F179" s="3112"/>
      <c r="G179" s="3100"/>
      <c r="H179" s="9"/>
    </row>
    <row r="180" spans="1:8" ht="15" customHeight="1" x14ac:dyDescent="0.2">
      <c r="A180" s="2934">
        <f>SUM(A181:A181)</f>
        <v>4000</v>
      </c>
      <c r="B180" s="2935" t="s">
        <v>22</v>
      </c>
      <c r="C180" s="2936" t="s">
        <v>23</v>
      </c>
      <c r="D180" s="2937" t="s">
        <v>1990</v>
      </c>
      <c r="E180" s="2934">
        <f>SUM(E181)</f>
        <v>4000</v>
      </c>
      <c r="F180" s="2934">
        <f>SUM(F181)</f>
        <v>4000</v>
      </c>
      <c r="G180" s="2938" t="s">
        <v>21</v>
      </c>
      <c r="H180" s="9"/>
    </row>
    <row r="181" spans="1:8" ht="12" thickBot="1" x14ac:dyDescent="0.25">
      <c r="A181" s="384">
        <v>4000</v>
      </c>
      <c r="B181" s="87" t="s">
        <v>26</v>
      </c>
      <c r="C181" s="76" t="s">
        <v>1991</v>
      </c>
      <c r="D181" s="2836" t="s">
        <v>1992</v>
      </c>
      <c r="E181" s="2540">
        <v>4000</v>
      </c>
      <c r="F181" s="29">
        <v>4000</v>
      </c>
      <c r="G181" s="37"/>
      <c r="H181" s="9"/>
    </row>
    <row r="184" spans="1:8" x14ac:dyDescent="0.2">
      <c r="A184" s="3208"/>
      <c r="B184" s="3208"/>
      <c r="C184" s="3208"/>
      <c r="D184" s="275"/>
      <c r="E184" s="275"/>
      <c r="F184" s="275"/>
      <c r="G184" s="435"/>
    </row>
    <row r="185" spans="1:8" ht="12.75" x14ac:dyDescent="0.2">
      <c r="A185" s="274"/>
      <c r="B185" s="274"/>
      <c r="C185" s="274"/>
      <c r="F185" s="54"/>
    </row>
    <row r="186" spans="1:8" x14ac:dyDescent="0.2">
      <c r="A186" s="3208"/>
      <c r="B186" s="3208"/>
      <c r="C186" s="3208"/>
      <c r="D186" s="275"/>
      <c r="E186" s="275"/>
      <c r="F186" s="275"/>
      <c r="G186" s="435"/>
    </row>
    <row r="187" spans="1:8" ht="12.75" x14ac:dyDescent="0.2">
      <c r="A187" s="274"/>
      <c r="B187" s="274"/>
      <c r="C187" s="274"/>
      <c r="F187" s="54"/>
    </row>
    <row r="188" spans="1:8" x14ac:dyDescent="0.2">
      <c r="A188" s="3208"/>
      <c r="B188" s="3208"/>
      <c r="C188" s="3208"/>
      <c r="D188" s="275"/>
      <c r="E188" s="275"/>
      <c r="F188" s="275"/>
      <c r="G188" s="435"/>
    </row>
    <row r="189" spans="1:8" ht="12.75" x14ac:dyDescent="0.2">
      <c r="A189" s="210"/>
      <c r="B189" s="210"/>
      <c r="C189" s="210"/>
      <c r="D189" s="54"/>
      <c r="E189" s="54"/>
      <c r="F189" s="54"/>
      <c r="G189" s="54"/>
    </row>
  </sheetData>
  <mergeCells count="81">
    <mergeCell ref="G178:G179"/>
    <mergeCell ref="A184:C184"/>
    <mergeCell ref="A186:C186"/>
    <mergeCell ref="A188:C188"/>
    <mergeCell ref="A178:A179"/>
    <mergeCell ref="B178:B179"/>
    <mergeCell ref="C178:C179"/>
    <mergeCell ref="D178:D179"/>
    <mergeCell ref="E178:E179"/>
    <mergeCell ref="F178:F179"/>
    <mergeCell ref="G151:G152"/>
    <mergeCell ref="A164:A165"/>
    <mergeCell ref="B164:B165"/>
    <mergeCell ref="C164:C165"/>
    <mergeCell ref="D164:D165"/>
    <mergeCell ref="E164:E165"/>
    <mergeCell ref="F164:F165"/>
    <mergeCell ref="G164:G165"/>
    <mergeCell ref="A151:A152"/>
    <mergeCell ref="B151:B152"/>
    <mergeCell ref="C151:C152"/>
    <mergeCell ref="D151:D152"/>
    <mergeCell ref="E151:E152"/>
    <mergeCell ref="F151:F152"/>
    <mergeCell ref="G134:G135"/>
    <mergeCell ref="A143:A144"/>
    <mergeCell ref="B143:B144"/>
    <mergeCell ref="C143:C144"/>
    <mergeCell ref="D143:D144"/>
    <mergeCell ref="E143:E144"/>
    <mergeCell ref="F143:F144"/>
    <mergeCell ref="G143:G144"/>
    <mergeCell ref="A134:A135"/>
    <mergeCell ref="B134:B135"/>
    <mergeCell ref="C134:C135"/>
    <mergeCell ref="D134:D135"/>
    <mergeCell ref="E134:E135"/>
    <mergeCell ref="F134:F135"/>
    <mergeCell ref="G72:G73"/>
    <mergeCell ref="A106:A107"/>
    <mergeCell ref="B106:B107"/>
    <mergeCell ref="C106:C107"/>
    <mergeCell ref="D106:D107"/>
    <mergeCell ref="E106:E107"/>
    <mergeCell ref="F106:F107"/>
    <mergeCell ref="G106:G107"/>
    <mergeCell ref="A72:A73"/>
    <mergeCell ref="B72:B73"/>
    <mergeCell ref="C72:C73"/>
    <mergeCell ref="D72:D73"/>
    <mergeCell ref="E72:E73"/>
    <mergeCell ref="F72:F73"/>
    <mergeCell ref="H31:H32"/>
    <mergeCell ref="A39:A40"/>
    <mergeCell ref="B39:B40"/>
    <mergeCell ref="C39:C40"/>
    <mergeCell ref="D39:D40"/>
    <mergeCell ref="E39:E40"/>
    <mergeCell ref="F39:F40"/>
    <mergeCell ref="G39:G40"/>
    <mergeCell ref="G23:G24"/>
    <mergeCell ref="A31:A32"/>
    <mergeCell ref="B31:B32"/>
    <mergeCell ref="C31:C32"/>
    <mergeCell ref="D31:D32"/>
    <mergeCell ref="E31:E32"/>
    <mergeCell ref="F31:F32"/>
    <mergeCell ref="G31:G32"/>
    <mergeCell ref="A23:A24"/>
    <mergeCell ref="B23:B24"/>
    <mergeCell ref="C23:C24"/>
    <mergeCell ref="D23:D24"/>
    <mergeCell ref="E23:E24"/>
    <mergeCell ref="F23:F24"/>
    <mergeCell ref="A1:H1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1"/>
  <sheetViews>
    <sheetView zoomScaleNormal="100" workbookViewId="0">
      <selection activeCell="A3" sqref="A3"/>
    </sheetView>
  </sheetViews>
  <sheetFormatPr defaultRowHeight="12.75" x14ac:dyDescent="0.2"/>
  <cols>
    <col min="1" max="1" width="11" style="54" customWidth="1"/>
    <col min="2" max="2" width="3.7109375" style="54" customWidth="1"/>
    <col min="3" max="5" width="5.42578125" style="54" customWidth="1"/>
    <col min="6" max="6" width="20.7109375" style="54" customWidth="1"/>
    <col min="7" max="7" width="27" style="54" customWidth="1"/>
    <col min="8" max="8" width="14.7109375" style="54" customWidth="1"/>
    <col min="9" max="256" width="9.140625" style="54"/>
    <col min="257" max="257" width="9.28515625" style="54" customWidth="1"/>
    <col min="258" max="258" width="3.7109375" style="54" customWidth="1"/>
    <col min="259" max="261" width="5.42578125" style="54" customWidth="1"/>
    <col min="262" max="262" width="20.7109375" style="54" customWidth="1"/>
    <col min="263" max="263" width="23.5703125" style="54" customWidth="1"/>
    <col min="264" max="264" width="12.7109375" style="54" customWidth="1"/>
    <col min="265" max="512" width="9.140625" style="54"/>
    <col min="513" max="513" width="9.28515625" style="54" customWidth="1"/>
    <col min="514" max="514" width="3.7109375" style="54" customWidth="1"/>
    <col min="515" max="517" width="5.42578125" style="54" customWidth="1"/>
    <col min="518" max="518" width="20.7109375" style="54" customWidth="1"/>
    <col min="519" max="519" width="23.5703125" style="54" customWidth="1"/>
    <col min="520" max="520" width="12.7109375" style="54" customWidth="1"/>
    <col min="521" max="768" width="9.140625" style="54"/>
    <col min="769" max="769" width="9.28515625" style="54" customWidth="1"/>
    <col min="770" max="770" width="3.7109375" style="54" customWidth="1"/>
    <col min="771" max="773" width="5.42578125" style="54" customWidth="1"/>
    <col min="774" max="774" width="20.7109375" style="54" customWidth="1"/>
    <col min="775" max="775" width="23.5703125" style="54" customWidth="1"/>
    <col min="776" max="776" width="12.7109375" style="54" customWidth="1"/>
    <col min="777" max="1024" width="9.140625" style="54"/>
    <col min="1025" max="1025" width="9.28515625" style="54" customWidth="1"/>
    <col min="1026" max="1026" width="3.7109375" style="54" customWidth="1"/>
    <col min="1027" max="1029" width="5.42578125" style="54" customWidth="1"/>
    <col min="1030" max="1030" width="20.7109375" style="54" customWidth="1"/>
    <col min="1031" max="1031" width="23.5703125" style="54" customWidth="1"/>
    <col min="1032" max="1032" width="12.7109375" style="54" customWidth="1"/>
    <col min="1033" max="1280" width="9.140625" style="54"/>
    <col min="1281" max="1281" width="9.28515625" style="54" customWidth="1"/>
    <col min="1282" max="1282" width="3.7109375" style="54" customWidth="1"/>
    <col min="1283" max="1285" width="5.42578125" style="54" customWidth="1"/>
    <col min="1286" max="1286" width="20.7109375" style="54" customWidth="1"/>
    <col min="1287" max="1287" width="23.5703125" style="54" customWidth="1"/>
    <col min="1288" max="1288" width="12.7109375" style="54" customWidth="1"/>
    <col min="1289" max="1536" width="9.140625" style="54"/>
    <col min="1537" max="1537" width="9.28515625" style="54" customWidth="1"/>
    <col min="1538" max="1538" width="3.7109375" style="54" customWidth="1"/>
    <col min="1539" max="1541" width="5.42578125" style="54" customWidth="1"/>
    <col min="1542" max="1542" width="20.7109375" style="54" customWidth="1"/>
    <col min="1543" max="1543" width="23.5703125" style="54" customWidth="1"/>
    <col min="1544" max="1544" width="12.7109375" style="54" customWidth="1"/>
    <col min="1545" max="1792" width="9.140625" style="54"/>
    <col min="1793" max="1793" width="9.28515625" style="54" customWidth="1"/>
    <col min="1794" max="1794" width="3.7109375" style="54" customWidth="1"/>
    <col min="1795" max="1797" width="5.42578125" style="54" customWidth="1"/>
    <col min="1798" max="1798" width="20.7109375" style="54" customWidth="1"/>
    <col min="1799" max="1799" width="23.5703125" style="54" customWidth="1"/>
    <col min="1800" max="1800" width="12.7109375" style="54" customWidth="1"/>
    <col min="1801" max="2048" width="9.140625" style="54"/>
    <col min="2049" max="2049" width="9.28515625" style="54" customWidth="1"/>
    <col min="2050" max="2050" width="3.7109375" style="54" customWidth="1"/>
    <col min="2051" max="2053" width="5.42578125" style="54" customWidth="1"/>
    <col min="2054" max="2054" width="20.7109375" style="54" customWidth="1"/>
    <col min="2055" max="2055" width="23.5703125" style="54" customWidth="1"/>
    <col min="2056" max="2056" width="12.7109375" style="54" customWidth="1"/>
    <col min="2057" max="2304" width="9.140625" style="54"/>
    <col min="2305" max="2305" width="9.28515625" style="54" customWidth="1"/>
    <col min="2306" max="2306" width="3.7109375" style="54" customWidth="1"/>
    <col min="2307" max="2309" width="5.42578125" style="54" customWidth="1"/>
    <col min="2310" max="2310" width="20.7109375" style="54" customWidth="1"/>
    <col min="2311" max="2311" width="23.5703125" style="54" customWidth="1"/>
    <col min="2312" max="2312" width="12.7109375" style="54" customWidth="1"/>
    <col min="2313" max="2560" width="9.140625" style="54"/>
    <col min="2561" max="2561" width="9.28515625" style="54" customWidth="1"/>
    <col min="2562" max="2562" width="3.7109375" style="54" customWidth="1"/>
    <col min="2563" max="2565" width="5.42578125" style="54" customWidth="1"/>
    <col min="2566" max="2566" width="20.7109375" style="54" customWidth="1"/>
    <col min="2567" max="2567" width="23.5703125" style="54" customWidth="1"/>
    <col min="2568" max="2568" width="12.7109375" style="54" customWidth="1"/>
    <col min="2569" max="2816" width="9.140625" style="54"/>
    <col min="2817" max="2817" width="9.28515625" style="54" customWidth="1"/>
    <col min="2818" max="2818" width="3.7109375" style="54" customWidth="1"/>
    <col min="2819" max="2821" width="5.42578125" style="54" customWidth="1"/>
    <col min="2822" max="2822" width="20.7109375" style="54" customWidth="1"/>
    <col min="2823" max="2823" width="23.5703125" style="54" customWidth="1"/>
    <col min="2824" max="2824" width="12.7109375" style="54" customWidth="1"/>
    <col min="2825" max="3072" width="9.140625" style="54"/>
    <col min="3073" max="3073" width="9.28515625" style="54" customWidth="1"/>
    <col min="3074" max="3074" width="3.7109375" style="54" customWidth="1"/>
    <col min="3075" max="3077" width="5.42578125" style="54" customWidth="1"/>
    <col min="3078" max="3078" width="20.7109375" style="54" customWidth="1"/>
    <col min="3079" max="3079" width="23.5703125" style="54" customWidth="1"/>
    <col min="3080" max="3080" width="12.7109375" style="54" customWidth="1"/>
    <col min="3081" max="3328" width="9.140625" style="54"/>
    <col min="3329" max="3329" width="9.28515625" style="54" customWidth="1"/>
    <col min="3330" max="3330" width="3.7109375" style="54" customWidth="1"/>
    <col min="3331" max="3333" width="5.42578125" style="54" customWidth="1"/>
    <col min="3334" max="3334" width="20.7109375" style="54" customWidth="1"/>
    <col min="3335" max="3335" width="23.5703125" style="54" customWidth="1"/>
    <col min="3336" max="3336" width="12.7109375" style="54" customWidth="1"/>
    <col min="3337" max="3584" width="9.140625" style="54"/>
    <col min="3585" max="3585" width="9.28515625" style="54" customWidth="1"/>
    <col min="3586" max="3586" width="3.7109375" style="54" customWidth="1"/>
    <col min="3587" max="3589" width="5.42578125" style="54" customWidth="1"/>
    <col min="3590" max="3590" width="20.7109375" style="54" customWidth="1"/>
    <col min="3591" max="3591" width="23.5703125" style="54" customWidth="1"/>
    <col min="3592" max="3592" width="12.7109375" style="54" customWidth="1"/>
    <col min="3593" max="3840" width="9.140625" style="54"/>
    <col min="3841" max="3841" width="9.28515625" style="54" customWidth="1"/>
    <col min="3842" max="3842" width="3.7109375" style="54" customWidth="1"/>
    <col min="3843" max="3845" width="5.42578125" style="54" customWidth="1"/>
    <col min="3846" max="3846" width="20.7109375" style="54" customWidth="1"/>
    <col min="3847" max="3847" width="23.5703125" style="54" customWidth="1"/>
    <col min="3848" max="3848" width="12.7109375" style="54" customWidth="1"/>
    <col min="3849" max="4096" width="9.140625" style="54"/>
    <col min="4097" max="4097" width="9.28515625" style="54" customWidth="1"/>
    <col min="4098" max="4098" width="3.7109375" style="54" customWidth="1"/>
    <col min="4099" max="4101" width="5.42578125" style="54" customWidth="1"/>
    <col min="4102" max="4102" width="20.7109375" style="54" customWidth="1"/>
    <col min="4103" max="4103" width="23.5703125" style="54" customWidth="1"/>
    <col min="4104" max="4104" width="12.7109375" style="54" customWidth="1"/>
    <col min="4105" max="4352" width="9.140625" style="54"/>
    <col min="4353" max="4353" width="9.28515625" style="54" customWidth="1"/>
    <col min="4354" max="4354" width="3.7109375" style="54" customWidth="1"/>
    <col min="4355" max="4357" width="5.42578125" style="54" customWidth="1"/>
    <col min="4358" max="4358" width="20.7109375" style="54" customWidth="1"/>
    <col min="4359" max="4359" width="23.5703125" style="54" customWidth="1"/>
    <col min="4360" max="4360" width="12.7109375" style="54" customWidth="1"/>
    <col min="4361" max="4608" width="9.140625" style="54"/>
    <col min="4609" max="4609" width="9.28515625" style="54" customWidth="1"/>
    <col min="4610" max="4610" width="3.7109375" style="54" customWidth="1"/>
    <col min="4611" max="4613" width="5.42578125" style="54" customWidth="1"/>
    <col min="4614" max="4614" width="20.7109375" style="54" customWidth="1"/>
    <col min="4615" max="4615" width="23.5703125" style="54" customWidth="1"/>
    <col min="4616" max="4616" width="12.7109375" style="54" customWidth="1"/>
    <col min="4617" max="4864" width="9.140625" style="54"/>
    <col min="4865" max="4865" width="9.28515625" style="54" customWidth="1"/>
    <col min="4866" max="4866" width="3.7109375" style="54" customWidth="1"/>
    <col min="4867" max="4869" width="5.42578125" style="54" customWidth="1"/>
    <col min="4870" max="4870" width="20.7109375" style="54" customWidth="1"/>
    <col min="4871" max="4871" width="23.5703125" style="54" customWidth="1"/>
    <col min="4872" max="4872" width="12.7109375" style="54" customWidth="1"/>
    <col min="4873" max="5120" width="9.140625" style="54"/>
    <col min="5121" max="5121" width="9.28515625" style="54" customWidth="1"/>
    <col min="5122" max="5122" width="3.7109375" style="54" customWidth="1"/>
    <col min="5123" max="5125" width="5.42578125" style="54" customWidth="1"/>
    <col min="5126" max="5126" width="20.7109375" style="54" customWidth="1"/>
    <col min="5127" max="5127" width="23.5703125" style="54" customWidth="1"/>
    <col min="5128" max="5128" width="12.7109375" style="54" customWidth="1"/>
    <col min="5129" max="5376" width="9.140625" style="54"/>
    <col min="5377" max="5377" width="9.28515625" style="54" customWidth="1"/>
    <col min="5378" max="5378" width="3.7109375" style="54" customWidth="1"/>
    <col min="5379" max="5381" width="5.42578125" style="54" customWidth="1"/>
    <col min="5382" max="5382" width="20.7109375" style="54" customWidth="1"/>
    <col min="5383" max="5383" width="23.5703125" style="54" customWidth="1"/>
    <col min="5384" max="5384" width="12.7109375" style="54" customWidth="1"/>
    <col min="5385" max="5632" width="9.140625" style="54"/>
    <col min="5633" max="5633" width="9.28515625" style="54" customWidth="1"/>
    <col min="5634" max="5634" width="3.7109375" style="54" customWidth="1"/>
    <col min="5635" max="5637" width="5.42578125" style="54" customWidth="1"/>
    <col min="5638" max="5638" width="20.7109375" style="54" customWidth="1"/>
    <col min="5639" max="5639" width="23.5703125" style="54" customWidth="1"/>
    <col min="5640" max="5640" width="12.7109375" style="54" customWidth="1"/>
    <col min="5641" max="5888" width="9.140625" style="54"/>
    <col min="5889" max="5889" width="9.28515625" style="54" customWidth="1"/>
    <col min="5890" max="5890" width="3.7109375" style="54" customWidth="1"/>
    <col min="5891" max="5893" width="5.42578125" style="54" customWidth="1"/>
    <col min="5894" max="5894" width="20.7109375" style="54" customWidth="1"/>
    <col min="5895" max="5895" width="23.5703125" style="54" customWidth="1"/>
    <col min="5896" max="5896" width="12.7109375" style="54" customWidth="1"/>
    <col min="5897" max="6144" width="9.140625" style="54"/>
    <col min="6145" max="6145" width="9.28515625" style="54" customWidth="1"/>
    <col min="6146" max="6146" width="3.7109375" style="54" customWidth="1"/>
    <col min="6147" max="6149" width="5.42578125" style="54" customWidth="1"/>
    <col min="6150" max="6150" width="20.7109375" style="54" customWidth="1"/>
    <col min="6151" max="6151" width="23.5703125" style="54" customWidth="1"/>
    <col min="6152" max="6152" width="12.7109375" style="54" customWidth="1"/>
    <col min="6153" max="6400" width="9.140625" style="54"/>
    <col min="6401" max="6401" width="9.28515625" style="54" customWidth="1"/>
    <col min="6402" max="6402" width="3.7109375" style="54" customWidth="1"/>
    <col min="6403" max="6405" width="5.42578125" style="54" customWidth="1"/>
    <col min="6406" max="6406" width="20.7109375" style="54" customWidth="1"/>
    <col min="6407" max="6407" width="23.5703125" style="54" customWidth="1"/>
    <col min="6408" max="6408" width="12.7109375" style="54" customWidth="1"/>
    <col min="6409" max="6656" width="9.140625" style="54"/>
    <col min="6657" max="6657" width="9.28515625" style="54" customWidth="1"/>
    <col min="6658" max="6658" width="3.7109375" style="54" customWidth="1"/>
    <col min="6659" max="6661" width="5.42578125" style="54" customWidth="1"/>
    <col min="6662" max="6662" width="20.7109375" style="54" customWidth="1"/>
    <col min="6663" max="6663" width="23.5703125" style="54" customWidth="1"/>
    <col min="6664" max="6664" width="12.7109375" style="54" customWidth="1"/>
    <col min="6665" max="6912" width="9.140625" style="54"/>
    <col min="6913" max="6913" width="9.28515625" style="54" customWidth="1"/>
    <col min="6914" max="6914" width="3.7109375" style="54" customWidth="1"/>
    <col min="6915" max="6917" width="5.42578125" style="54" customWidth="1"/>
    <col min="6918" max="6918" width="20.7109375" style="54" customWidth="1"/>
    <col min="6919" max="6919" width="23.5703125" style="54" customWidth="1"/>
    <col min="6920" max="6920" width="12.7109375" style="54" customWidth="1"/>
    <col min="6921" max="7168" width="9.140625" style="54"/>
    <col min="7169" max="7169" width="9.28515625" style="54" customWidth="1"/>
    <col min="7170" max="7170" width="3.7109375" style="54" customWidth="1"/>
    <col min="7171" max="7173" width="5.42578125" style="54" customWidth="1"/>
    <col min="7174" max="7174" width="20.7109375" style="54" customWidth="1"/>
    <col min="7175" max="7175" width="23.5703125" style="54" customWidth="1"/>
    <col min="7176" max="7176" width="12.7109375" style="54" customWidth="1"/>
    <col min="7177" max="7424" width="9.140625" style="54"/>
    <col min="7425" max="7425" width="9.28515625" style="54" customWidth="1"/>
    <col min="7426" max="7426" width="3.7109375" style="54" customWidth="1"/>
    <col min="7427" max="7429" width="5.42578125" style="54" customWidth="1"/>
    <col min="7430" max="7430" width="20.7109375" style="54" customWidth="1"/>
    <col min="7431" max="7431" width="23.5703125" style="54" customWidth="1"/>
    <col min="7432" max="7432" width="12.7109375" style="54" customWidth="1"/>
    <col min="7433" max="7680" width="9.140625" style="54"/>
    <col min="7681" max="7681" width="9.28515625" style="54" customWidth="1"/>
    <col min="7682" max="7682" width="3.7109375" style="54" customWidth="1"/>
    <col min="7683" max="7685" width="5.42578125" style="54" customWidth="1"/>
    <col min="7686" max="7686" width="20.7109375" style="54" customWidth="1"/>
    <col min="7687" max="7687" width="23.5703125" style="54" customWidth="1"/>
    <col min="7688" max="7688" width="12.7109375" style="54" customWidth="1"/>
    <col min="7689" max="7936" width="9.140625" style="54"/>
    <col min="7937" max="7937" width="9.28515625" style="54" customWidth="1"/>
    <col min="7938" max="7938" width="3.7109375" style="54" customWidth="1"/>
    <col min="7939" max="7941" width="5.42578125" style="54" customWidth="1"/>
    <col min="7942" max="7942" width="20.7109375" style="54" customWidth="1"/>
    <col min="7943" max="7943" width="23.5703125" style="54" customWidth="1"/>
    <col min="7944" max="7944" width="12.7109375" style="54" customWidth="1"/>
    <col min="7945" max="8192" width="9.140625" style="54"/>
    <col min="8193" max="8193" width="9.28515625" style="54" customWidth="1"/>
    <col min="8194" max="8194" width="3.7109375" style="54" customWidth="1"/>
    <col min="8195" max="8197" width="5.42578125" style="54" customWidth="1"/>
    <col min="8198" max="8198" width="20.7109375" style="54" customWidth="1"/>
    <col min="8199" max="8199" width="23.5703125" style="54" customWidth="1"/>
    <col min="8200" max="8200" width="12.7109375" style="54" customWidth="1"/>
    <col min="8201" max="8448" width="9.140625" style="54"/>
    <col min="8449" max="8449" width="9.28515625" style="54" customWidth="1"/>
    <col min="8450" max="8450" width="3.7109375" style="54" customWidth="1"/>
    <col min="8451" max="8453" width="5.42578125" style="54" customWidth="1"/>
    <col min="8454" max="8454" width="20.7109375" style="54" customWidth="1"/>
    <col min="8455" max="8455" width="23.5703125" style="54" customWidth="1"/>
    <col min="8456" max="8456" width="12.7109375" style="54" customWidth="1"/>
    <col min="8457" max="8704" width="9.140625" style="54"/>
    <col min="8705" max="8705" width="9.28515625" style="54" customWidth="1"/>
    <col min="8706" max="8706" width="3.7109375" style="54" customWidth="1"/>
    <col min="8707" max="8709" width="5.42578125" style="54" customWidth="1"/>
    <col min="8710" max="8710" width="20.7109375" style="54" customWidth="1"/>
    <col min="8711" max="8711" width="23.5703125" style="54" customWidth="1"/>
    <col min="8712" max="8712" width="12.7109375" style="54" customWidth="1"/>
    <col min="8713" max="8960" width="9.140625" style="54"/>
    <col min="8961" max="8961" width="9.28515625" style="54" customWidth="1"/>
    <col min="8962" max="8962" width="3.7109375" style="54" customWidth="1"/>
    <col min="8963" max="8965" width="5.42578125" style="54" customWidth="1"/>
    <col min="8966" max="8966" width="20.7109375" style="54" customWidth="1"/>
    <col min="8967" max="8967" width="23.5703125" style="54" customWidth="1"/>
    <col min="8968" max="8968" width="12.7109375" style="54" customWidth="1"/>
    <col min="8969" max="9216" width="9.140625" style="54"/>
    <col min="9217" max="9217" width="9.28515625" style="54" customWidth="1"/>
    <col min="9218" max="9218" width="3.7109375" style="54" customWidth="1"/>
    <col min="9219" max="9221" width="5.42578125" style="54" customWidth="1"/>
    <col min="9222" max="9222" width="20.7109375" style="54" customWidth="1"/>
    <col min="9223" max="9223" width="23.5703125" style="54" customWidth="1"/>
    <col min="9224" max="9224" width="12.7109375" style="54" customWidth="1"/>
    <col min="9225" max="9472" width="9.140625" style="54"/>
    <col min="9473" max="9473" width="9.28515625" style="54" customWidth="1"/>
    <col min="9474" max="9474" width="3.7109375" style="54" customWidth="1"/>
    <col min="9475" max="9477" width="5.42578125" style="54" customWidth="1"/>
    <col min="9478" max="9478" width="20.7109375" style="54" customWidth="1"/>
    <col min="9479" max="9479" width="23.5703125" style="54" customWidth="1"/>
    <col min="9480" max="9480" width="12.7109375" style="54" customWidth="1"/>
    <col min="9481" max="9728" width="9.140625" style="54"/>
    <col min="9729" max="9729" width="9.28515625" style="54" customWidth="1"/>
    <col min="9730" max="9730" width="3.7109375" style="54" customWidth="1"/>
    <col min="9731" max="9733" width="5.42578125" style="54" customWidth="1"/>
    <col min="9734" max="9734" width="20.7109375" style="54" customWidth="1"/>
    <col min="9735" max="9735" width="23.5703125" style="54" customWidth="1"/>
    <col min="9736" max="9736" width="12.7109375" style="54" customWidth="1"/>
    <col min="9737" max="9984" width="9.140625" style="54"/>
    <col min="9985" max="9985" width="9.28515625" style="54" customWidth="1"/>
    <col min="9986" max="9986" width="3.7109375" style="54" customWidth="1"/>
    <col min="9987" max="9989" width="5.42578125" style="54" customWidth="1"/>
    <col min="9990" max="9990" width="20.7109375" style="54" customWidth="1"/>
    <col min="9991" max="9991" width="23.5703125" style="54" customWidth="1"/>
    <col min="9992" max="9992" width="12.7109375" style="54" customWidth="1"/>
    <col min="9993" max="10240" width="9.140625" style="54"/>
    <col min="10241" max="10241" width="9.28515625" style="54" customWidth="1"/>
    <col min="10242" max="10242" width="3.7109375" style="54" customWidth="1"/>
    <col min="10243" max="10245" width="5.42578125" style="54" customWidth="1"/>
    <col min="10246" max="10246" width="20.7109375" style="54" customWidth="1"/>
    <col min="10247" max="10247" width="23.5703125" style="54" customWidth="1"/>
    <col min="10248" max="10248" width="12.7109375" style="54" customWidth="1"/>
    <col min="10249" max="10496" width="9.140625" style="54"/>
    <col min="10497" max="10497" width="9.28515625" style="54" customWidth="1"/>
    <col min="10498" max="10498" width="3.7109375" style="54" customWidth="1"/>
    <col min="10499" max="10501" width="5.42578125" style="54" customWidth="1"/>
    <col min="10502" max="10502" width="20.7109375" style="54" customWidth="1"/>
    <col min="10503" max="10503" width="23.5703125" style="54" customWidth="1"/>
    <col min="10504" max="10504" width="12.7109375" style="54" customWidth="1"/>
    <col min="10505" max="10752" width="9.140625" style="54"/>
    <col min="10753" max="10753" width="9.28515625" style="54" customWidth="1"/>
    <col min="10754" max="10754" width="3.7109375" style="54" customWidth="1"/>
    <col min="10755" max="10757" width="5.42578125" style="54" customWidth="1"/>
    <col min="10758" max="10758" width="20.7109375" style="54" customWidth="1"/>
    <col min="10759" max="10759" width="23.5703125" style="54" customWidth="1"/>
    <col min="10760" max="10760" width="12.7109375" style="54" customWidth="1"/>
    <col min="10761" max="11008" width="9.140625" style="54"/>
    <col min="11009" max="11009" width="9.28515625" style="54" customWidth="1"/>
    <col min="11010" max="11010" width="3.7109375" style="54" customWidth="1"/>
    <col min="11011" max="11013" width="5.42578125" style="54" customWidth="1"/>
    <col min="11014" max="11014" width="20.7109375" style="54" customWidth="1"/>
    <col min="11015" max="11015" width="23.5703125" style="54" customWidth="1"/>
    <col min="11016" max="11016" width="12.7109375" style="54" customWidth="1"/>
    <col min="11017" max="11264" width="9.140625" style="54"/>
    <col min="11265" max="11265" width="9.28515625" style="54" customWidth="1"/>
    <col min="11266" max="11266" width="3.7109375" style="54" customWidth="1"/>
    <col min="11267" max="11269" width="5.42578125" style="54" customWidth="1"/>
    <col min="11270" max="11270" width="20.7109375" style="54" customWidth="1"/>
    <col min="11271" max="11271" width="23.5703125" style="54" customWidth="1"/>
    <col min="11272" max="11272" width="12.7109375" style="54" customWidth="1"/>
    <col min="11273" max="11520" width="9.140625" style="54"/>
    <col min="11521" max="11521" width="9.28515625" style="54" customWidth="1"/>
    <col min="11522" max="11522" width="3.7109375" style="54" customWidth="1"/>
    <col min="11523" max="11525" width="5.42578125" style="54" customWidth="1"/>
    <col min="11526" max="11526" width="20.7109375" style="54" customWidth="1"/>
    <col min="11527" max="11527" width="23.5703125" style="54" customWidth="1"/>
    <col min="11528" max="11528" width="12.7109375" style="54" customWidth="1"/>
    <col min="11529" max="11776" width="9.140625" style="54"/>
    <col min="11777" max="11777" width="9.28515625" style="54" customWidth="1"/>
    <col min="11778" max="11778" width="3.7109375" style="54" customWidth="1"/>
    <col min="11779" max="11781" width="5.42578125" style="54" customWidth="1"/>
    <col min="11782" max="11782" width="20.7109375" style="54" customWidth="1"/>
    <col min="11783" max="11783" width="23.5703125" style="54" customWidth="1"/>
    <col min="11784" max="11784" width="12.7109375" style="54" customWidth="1"/>
    <col min="11785" max="12032" width="9.140625" style="54"/>
    <col min="12033" max="12033" width="9.28515625" style="54" customWidth="1"/>
    <col min="12034" max="12034" width="3.7109375" style="54" customWidth="1"/>
    <col min="12035" max="12037" width="5.42578125" style="54" customWidth="1"/>
    <col min="12038" max="12038" width="20.7109375" style="54" customWidth="1"/>
    <col min="12039" max="12039" width="23.5703125" style="54" customWidth="1"/>
    <col min="12040" max="12040" width="12.7109375" style="54" customWidth="1"/>
    <col min="12041" max="12288" width="9.140625" style="54"/>
    <col min="12289" max="12289" width="9.28515625" style="54" customWidth="1"/>
    <col min="12290" max="12290" width="3.7109375" style="54" customWidth="1"/>
    <col min="12291" max="12293" width="5.42578125" style="54" customWidth="1"/>
    <col min="12294" max="12294" width="20.7109375" style="54" customWidth="1"/>
    <col min="12295" max="12295" width="23.5703125" style="54" customWidth="1"/>
    <col min="12296" max="12296" width="12.7109375" style="54" customWidth="1"/>
    <col min="12297" max="12544" width="9.140625" style="54"/>
    <col min="12545" max="12545" width="9.28515625" style="54" customWidth="1"/>
    <col min="12546" max="12546" width="3.7109375" style="54" customWidth="1"/>
    <col min="12547" max="12549" width="5.42578125" style="54" customWidth="1"/>
    <col min="12550" max="12550" width="20.7109375" style="54" customWidth="1"/>
    <col min="12551" max="12551" width="23.5703125" style="54" customWidth="1"/>
    <col min="12552" max="12552" width="12.7109375" style="54" customWidth="1"/>
    <col min="12553" max="12800" width="9.140625" style="54"/>
    <col min="12801" max="12801" width="9.28515625" style="54" customWidth="1"/>
    <col min="12802" max="12802" width="3.7109375" style="54" customWidth="1"/>
    <col min="12803" max="12805" width="5.42578125" style="54" customWidth="1"/>
    <col min="12806" max="12806" width="20.7109375" style="54" customWidth="1"/>
    <col min="12807" max="12807" width="23.5703125" style="54" customWidth="1"/>
    <col min="12808" max="12808" width="12.7109375" style="54" customWidth="1"/>
    <col min="12809" max="13056" width="9.140625" style="54"/>
    <col min="13057" max="13057" width="9.28515625" style="54" customWidth="1"/>
    <col min="13058" max="13058" width="3.7109375" style="54" customWidth="1"/>
    <col min="13059" max="13061" width="5.42578125" style="54" customWidth="1"/>
    <col min="13062" max="13062" width="20.7109375" style="54" customWidth="1"/>
    <col min="13063" max="13063" width="23.5703125" style="54" customWidth="1"/>
    <col min="13064" max="13064" width="12.7109375" style="54" customWidth="1"/>
    <col min="13065" max="13312" width="9.140625" style="54"/>
    <col min="13313" max="13313" width="9.28515625" style="54" customWidth="1"/>
    <col min="13314" max="13314" width="3.7109375" style="54" customWidth="1"/>
    <col min="13315" max="13317" width="5.42578125" style="54" customWidth="1"/>
    <col min="13318" max="13318" width="20.7109375" style="54" customWidth="1"/>
    <col min="13319" max="13319" width="23.5703125" style="54" customWidth="1"/>
    <col min="13320" max="13320" width="12.7109375" style="54" customWidth="1"/>
    <col min="13321" max="13568" width="9.140625" style="54"/>
    <col min="13569" max="13569" width="9.28515625" style="54" customWidth="1"/>
    <col min="13570" max="13570" width="3.7109375" style="54" customWidth="1"/>
    <col min="13571" max="13573" width="5.42578125" style="54" customWidth="1"/>
    <col min="13574" max="13574" width="20.7109375" style="54" customWidth="1"/>
    <col min="13575" max="13575" width="23.5703125" style="54" customWidth="1"/>
    <col min="13576" max="13576" width="12.7109375" style="54" customWidth="1"/>
    <col min="13577" max="13824" width="9.140625" style="54"/>
    <col min="13825" max="13825" width="9.28515625" style="54" customWidth="1"/>
    <col min="13826" max="13826" width="3.7109375" style="54" customWidth="1"/>
    <col min="13827" max="13829" width="5.42578125" style="54" customWidth="1"/>
    <col min="13830" max="13830" width="20.7109375" style="54" customWidth="1"/>
    <col min="13831" max="13831" width="23.5703125" style="54" customWidth="1"/>
    <col min="13832" max="13832" width="12.7109375" style="54" customWidth="1"/>
    <col min="13833" max="14080" width="9.140625" style="54"/>
    <col min="14081" max="14081" width="9.28515625" style="54" customWidth="1"/>
    <col min="14082" max="14082" width="3.7109375" style="54" customWidth="1"/>
    <col min="14083" max="14085" width="5.42578125" style="54" customWidth="1"/>
    <col min="14086" max="14086" width="20.7109375" style="54" customWidth="1"/>
    <col min="14087" max="14087" width="23.5703125" style="54" customWidth="1"/>
    <col min="14088" max="14088" width="12.7109375" style="54" customWidth="1"/>
    <col min="14089" max="14336" width="9.140625" style="54"/>
    <col min="14337" max="14337" width="9.28515625" style="54" customWidth="1"/>
    <col min="14338" max="14338" width="3.7109375" style="54" customWidth="1"/>
    <col min="14339" max="14341" width="5.42578125" style="54" customWidth="1"/>
    <col min="14342" max="14342" width="20.7109375" style="54" customWidth="1"/>
    <col min="14343" max="14343" width="23.5703125" style="54" customWidth="1"/>
    <col min="14344" max="14344" width="12.7109375" style="54" customWidth="1"/>
    <col min="14345" max="14592" width="9.140625" style="54"/>
    <col min="14593" max="14593" width="9.28515625" style="54" customWidth="1"/>
    <col min="14594" max="14594" width="3.7109375" style="54" customWidth="1"/>
    <col min="14595" max="14597" width="5.42578125" style="54" customWidth="1"/>
    <col min="14598" max="14598" width="20.7109375" style="54" customWidth="1"/>
    <col min="14599" max="14599" width="23.5703125" style="54" customWidth="1"/>
    <col min="14600" max="14600" width="12.7109375" style="54" customWidth="1"/>
    <col min="14601" max="14848" width="9.140625" style="54"/>
    <col min="14849" max="14849" width="9.28515625" style="54" customWidth="1"/>
    <col min="14850" max="14850" width="3.7109375" style="54" customWidth="1"/>
    <col min="14851" max="14853" width="5.42578125" style="54" customWidth="1"/>
    <col min="14854" max="14854" width="20.7109375" style="54" customWidth="1"/>
    <col min="14855" max="14855" width="23.5703125" style="54" customWidth="1"/>
    <col min="14856" max="14856" width="12.7109375" style="54" customWidth="1"/>
    <col min="14857" max="15104" width="9.140625" style="54"/>
    <col min="15105" max="15105" width="9.28515625" style="54" customWidth="1"/>
    <col min="15106" max="15106" width="3.7109375" style="54" customWidth="1"/>
    <col min="15107" max="15109" width="5.42578125" style="54" customWidth="1"/>
    <col min="15110" max="15110" width="20.7109375" style="54" customWidth="1"/>
    <col min="15111" max="15111" width="23.5703125" style="54" customWidth="1"/>
    <col min="15112" max="15112" width="12.7109375" style="54" customWidth="1"/>
    <col min="15113" max="15360" width="9.140625" style="54"/>
    <col min="15361" max="15361" width="9.28515625" style="54" customWidth="1"/>
    <col min="15362" max="15362" width="3.7109375" style="54" customWidth="1"/>
    <col min="15363" max="15365" width="5.42578125" style="54" customWidth="1"/>
    <col min="15366" max="15366" width="20.7109375" style="54" customWidth="1"/>
    <col min="15367" max="15367" width="23.5703125" style="54" customWidth="1"/>
    <col min="15368" max="15368" width="12.7109375" style="54" customWidth="1"/>
    <col min="15369" max="15616" width="9.140625" style="54"/>
    <col min="15617" max="15617" width="9.28515625" style="54" customWidth="1"/>
    <col min="15618" max="15618" width="3.7109375" style="54" customWidth="1"/>
    <col min="15619" max="15621" width="5.42578125" style="54" customWidth="1"/>
    <col min="15622" max="15622" width="20.7109375" style="54" customWidth="1"/>
    <col min="15623" max="15623" width="23.5703125" style="54" customWidth="1"/>
    <col min="15624" max="15624" width="12.7109375" style="54" customWidth="1"/>
    <col min="15625" max="15872" width="9.140625" style="54"/>
    <col min="15873" max="15873" width="9.28515625" style="54" customWidth="1"/>
    <col min="15874" max="15874" width="3.7109375" style="54" customWidth="1"/>
    <col min="15875" max="15877" width="5.42578125" style="54" customWidth="1"/>
    <col min="15878" max="15878" width="20.7109375" style="54" customWidth="1"/>
    <col min="15879" max="15879" width="23.5703125" style="54" customWidth="1"/>
    <col min="15880" max="15880" width="12.7109375" style="54" customWidth="1"/>
    <col min="15881" max="16128" width="9.140625" style="54"/>
    <col min="16129" max="16129" width="9.28515625" style="54" customWidth="1"/>
    <col min="16130" max="16130" width="3.7109375" style="54" customWidth="1"/>
    <col min="16131" max="16133" width="5.42578125" style="54" customWidth="1"/>
    <col min="16134" max="16134" width="20.7109375" style="54" customWidth="1"/>
    <col min="16135" max="16135" width="23.5703125" style="54" customWidth="1"/>
    <col min="16136" max="16136" width="12.7109375" style="54" customWidth="1"/>
    <col min="16137" max="16384" width="9.140625" style="54"/>
  </cols>
  <sheetData>
    <row r="1" spans="1:8" x14ac:dyDescent="0.2">
      <c r="H1" s="161"/>
    </row>
    <row r="2" spans="1:8" s="9" customFormat="1" ht="18" customHeight="1" x14ac:dyDescent="0.2">
      <c r="A2" s="3064" t="s">
        <v>665</v>
      </c>
      <c r="B2" s="3064"/>
      <c r="C2" s="3064"/>
      <c r="D2" s="3064"/>
      <c r="E2" s="3064"/>
      <c r="F2" s="3064"/>
      <c r="G2" s="3064"/>
      <c r="H2" s="3064"/>
    </row>
    <row r="4" spans="1:8" ht="15.75" x14ac:dyDescent="0.25">
      <c r="A4" s="3150" t="s">
        <v>139</v>
      </c>
      <c r="B4" s="3150"/>
      <c r="C4" s="3150"/>
      <c r="D4" s="3150"/>
      <c r="E4" s="3150"/>
      <c r="F4" s="3150"/>
      <c r="G4" s="3150"/>
      <c r="H4" s="3150"/>
    </row>
    <row r="5" spans="1:8" ht="15.75" x14ac:dyDescent="0.25">
      <c r="A5" s="162"/>
      <c r="B5" s="162"/>
      <c r="C5" s="162"/>
      <c r="D5" s="162"/>
      <c r="E5" s="162"/>
      <c r="F5" s="162"/>
      <c r="G5" s="162"/>
      <c r="H5" s="162"/>
    </row>
    <row r="6" spans="1:8" ht="15.75" x14ac:dyDescent="0.25">
      <c r="A6" s="3079" t="s">
        <v>1817</v>
      </c>
      <c r="B6" s="3079"/>
      <c r="C6" s="3079"/>
      <c r="D6" s="3079"/>
      <c r="E6" s="3079"/>
      <c r="F6" s="3079"/>
      <c r="G6" s="3079"/>
      <c r="H6" s="3079"/>
    </row>
    <row r="7" spans="1:8" ht="15.75" x14ac:dyDescent="0.25">
      <c r="A7" s="27"/>
      <c r="B7" s="27"/>
      <c r="C7" s="27"/>
      <c r="D7" s="27"/>
      <c r="E7" s="27"/>
      <c r="F7" s="27"/>
      <c r="G7" s="27"/>
      <c r="H7" s="27"/>
    </row>
    <row r="8" spans="1:8" ht="12.75" customHeight="1" thickBot="1" x14ac:dyDescent="0.25">
      <c r="B8" s="55"/>
      <c r="C8" s="56"/>
      <c r="D8" s="56"/>
      <c r="E8" s="56"/>
      <c r="F8" s="56"/>
      <c r="G8" s="56"/>
      <c r="H8" s="57" t="s">
        <v>37</v>
      </c>
    </row>
    <row r="9" spans="1:8" ht="13.5" thickBot="1" x14ac:dyDescent="0.25">
      <c r="A9" s="167" t="s">
        <v>142</v>
      </c>
      <c r="B9" s="3151" t="s">
        <v>16</v>
      </c>
      <c r="C9" s="3152"/>
      <c r="D9" s="3152"/>
      <c r="E9" s="3153"/>
      <c r="F9" s="3152" t="s">
        <v>14</v>
      </c>
      <c r="G9" s="3153"/>
      <c r="H9" s="2216" t="s">
        <v>144</v>
      </c>
    </row>
    <row r="10" spans="1:8" ht="13.5" thickBot="1" x14ac:dyDescent="0.25">
      <c r="A10" s="2160">
        <v>388</v>
      </c>
      <c r="B10" s="988" t="s">
        <v>25</v>
      </c>
      <c r="C10" s="989" t="s">
        <v>15</v>
      </c>
      <c r="D10" s="990" t="s">
        <v>31</v>
      </c>
      <c r="E10" s="991" t="s">
        <v>32</v>
      </c>
      <c r="F10" s="3178" t="s">
        <v>1993</v>
      </c>
      <c r="G10" s="3178"/>
      <c r="H10" s="2160">
        <v>393</v>
      </c>
    </row>
    <row r="11" spans="1:8" ht="13.5" thickBot="1" x14ac:dyDescent="0.25">
      <c r="A11" s="169">
        <v>388</v>
      </c>
      <c r="B11" s="2161" t="s">
        <v>26</v>
      </c>
      <c r="C11" s="164">
        <v>1801</v>
      </c>
      <c r="D11" s="2162" t="s">
        <v>21</v>
      </c>
      <c r="E11" s="165">
        <v>2122</v>
      </c>
      <c r="F11" s="3209" t="s">
        <v>1827</v>
      </c>
      <c r="G11" s="3209"/>
      <c r="H11" s="2217">
        <v>393</v>
      </c>
    </row>
    <row r="12" spans="1:8" x14ac:dyDescent="0.2">
      <c r="B12" s="784"/>
      <c r="C12" s="785"/>
      <c r="D12" s="786"/>
      <c r="E12" s="787"/>
      <c r="F12" s="788"/>
      <c r="G12" s="788"/>
      <c r="H12" s="789"/>
    </row>
    <row r="14" spans="1:8" x14ac:dyDescent="0.2">
      <c r="A14" s="1427"/>
      <c r="B14" s="1427"/>
      <c r="C14" s="1427"/>
      <c r="D14" s="1427"/>
      <c r="E14" s="1427"/>
      <c r="F14" s="1427"/>
      <c r="G14" s="371"/>
      <c r="H14" s="995"/>
    </row>
    <row r="15" spans="1:8" x14ac:dyDescent="0.2">
      <c r="A15" s="2443"/>
      <c r="B15" s="2443"/>
      <c r="C15" s="2443"/>
      <c r="D15" s="371"/>
      <c r="E15" s="371"/>
      <c r="F15" s="995"/>
      <c r="G15" s="371"/>
      <c r="H15" s="995"/>
    </row>
    <row r="16" spans="1:8" x14ac:dyDescent="0.2">
      <c r="A16" s="1427"/>
      <c r="B16" s="1427"/>
      <c r="C16" s="1427"/>
      <c r="D16" s="1427"/>
      <c r="E16" s="1427"/>
      <c r="F16" s="1427"/>
      <c r="G16" s="371"/>
      <c r="H16" s="995"/>
    </row>
    <row r="17" spans="1:8" x14ac:dyDescent="0.2">
      <c r="A17" s="2443"/>
      <c r="B17" s="2443"/>
      <c r="C17" s="2443"/>
      <c r="D17" s="371"/>
      <c r="E17" s="371"/>
      <c r="F17" s="995"/>
      <c r="G17" s="371"/>
      <c r="H17" s="995"/>
    </row>
    <row r="18" spans="1:8" x14ac:dyDescent="0.2">
      <c r="A18" s="1427"/>
      <c r="B18" s="1427"/>
      <c r="C18" s="1427"/>
      <c r="D18" s="1427"/>
      <c r="E18" s="1427"/>
      <c r="F18" s="1427"/>
      <c r="G18" s="371"/>
      <c r="H18" s="995"/>
    </row>
    <row r="19" spans="1:8" x14ac:dyDescent="0.2">
      <c r="A19" s="2444"/>
      <c r="B19" s="2444"/>
      <c r="C19" s="2444"/>
      <c r="D19" s="995"/>
      <c r="E19" s="995"/>
      <c r="F19" s="995"/>
      <c r="G19" s="995"/>
      <c r="H19" s="995"/>
    </row>
    <row r="20" spans="1:8" x14ac:dyDescent="0.2">
      <c r="A20" s="2444"/>
      <c r="B20" s="2444"/>
      <c r="C20" s="2444"/>
      <c r="D20" s="995"/>
      <c r="E20" s="995"/>
      <c r="F20" s="995"/>
      <c r="G20" s="995"/>
      <c r="H20" s="995"/>
    </row>
    <row r="21" spans="1:8" x14ac:dyDescent="0.2">
      <c r="A21" s="995"/>
      <c r="B21" s="995"/>
      <c r="C21" s="995"/>
      <c r="D21" s="995"/>
      <c r="E21" s="995"/>
      <c r="F21" s="995"/>
      <c r="G21" s="995"/>
      <c r="H21" s="995"/>
    </row>
  </sheetData>
  <mergeCells count="7">
    <mergeCell ref="F10:G10"/>
    <mergeCell ref="F11:G11"/>
    <mergeCell ref="A2:H2"/>
    <mergeCell ref="A4:H4"/>
    <mergeCell ref="A6:H6"/>
    <mergeCell ref="B9:E9"/>
    <mergeCell ref="F9:G9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99"/>
  <sheetViews>
    <sheetView topLeftCell="A49" zoomScaleNormal="100" zoomScaleSheetLayoutView="75" workbookViewId="0">
      <selection activeCell="P81" sqref="P81:P82"/>
    </sheetView>
  </sheetViews>
  <sheetFormatPr defaultRowHeight="11.25" x14ac:dyDescent="0.2"/>
  <cols>
    <col min="1" max="1" width="9.140625" style="9"/>
    <col min="2" max="2" width="3.5703125" style="10" customWidth="1"/>
    <col min="3" max="3" width="10" style="9" customWidth="1"/>
    <col min="4" max="4" width="45.140625" style="9" customWidth="1"/>
    <col min="5" max="7" width="10.140625" style="9" customWidth="1"/>
    <col min="8" max="8" width="11.7109375" style="10" customWidth="1"/>
    <col min="9" max="9" width="10.140625" style="9" customWidth="1"/>
    <col min="10" max="10" width="9.140625" style="9"/>
    <col min="11" max="11" width="12.140625" style="9" customWidth="1"/>
    <col min="12" max="16384" width="9.140625" style="9"/>
  </cols>
  <sheetData>
    <row r="1" spans="1:12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3028"/>
      <c r="I1" s="1199"/>
    </row>
    <row r="2" spans="1:12" ht="12.75" customHeight="1" x14ac:dyDescent="0.2">
      <c r="F2" s="276"/>
      <c r="G2" s="276"/>
      <c r="H2" s="558"/>
      <c r="I2" s="276"/>
    </row>
    <row r="3" spans="1:12" s="277" customFormat="1" ht="15.75" x14ac:dyDescent="0.25">
      <c r="A3" s="3079" t="s">
        <v>1742</v>
      </c>
      <c r="B3" s="3079"/>
      <c r="C3" s="3079"/>
      <c r="D3" s="3079"/>
      <c r="E3" s="3079"/>
      <c r="F3" s="3079"/>
      <c r="G3" s="3079"/>
      <c r="H3" s="3079"/>
      <c r="I3" s="560"/>
    </row>
    <row r="4" spans="1:12" s="277" customFormat="1" ht="15.75" x14ac:dyDescent="0.25">
      <c r="B4" s="27"/>
      <c r="C4" s="27"/>
      <c r="D4" s="27"/>
      <c r="E4" s="27"/>
      <c r="F4" s="27"/>
      <c r="G4" s="27"/>
      <c r="H4" s="27"/>
      <c r="I4" s="560"/>
    </row>
    <row r="5" spans="1:12" s="1" customFormat="1" ht="15.75" customHeight="1" x14ac:dyDescent="0.2">
      <c r="B5" s="13"/>
      <c r="C5" s="3129" t="s">
        <v>140</v>
      </c>
      <c r="D5" s="3129"/>
      <c r="E5" s="3129"/>
      <c r="F5" s="260"/>
      <c r="G5" s="260"/>
      <c r="H5" s="260"/>
      <c r="I5" s="561"/>
    </row>
    <row r="6" spans="1:12" s="3" customFormat="1" ht="12" thickBot="1" x14ac:dyDescent="0.25">
      <c r="B6" s="2"/>
      <c r="C6" s="2"/>
      <c r="D6" s="2"/>
      <c r="E6" s="5" t="s">
        <v>19</v>
      </c>
      <c r="F6" s="90"/>
      <c r="G6" s="278"/>
      <c r="H6" s="279"/>
      <c r="I6" s="279"/>
    </row>
    <row r="7" spans="1:12" s="7" customFormat="1" ht="12.75" customHeight="1" x14ac:dyDescent="0.2">
      <c r="B7" s="3130"/>
      <c r="C7" s="3123" t="s">
        <v>0</v>
      </c>
      <c r="D7" s="3117" t="s">
        <v>1</v>
      </c>
      <c r="E7" s="3111" t="s">
        <v>141</v>
      </c>
      <c r="F7" s="160"/>
      <c r="G7" s="6"/>
      <c r="H7" s="6"/>
      <c r="I7" s="6"/>
      <c r="J7" s="6"/>
      <c r="K7" s="6"/>
      <c r="L7" s="6"/>
    </row>
    <row r="8" spans="1:12" s="3" customFormat="1" ht="12.75" customHeight="1" thickBot="1" x14ac:dyDescent="0.25">
      <c r="B8" s="3130"/>
      <c r="C8" s="3124"/>
      <c r="D8" s="3121"/>
      <c r="E8" s="3112"/>
      <c r="F8" s="160"/>
      <c r="G8" s="279"/>
      <c r="H8" s="1628"/>
      <c r="I8" s="279"/>
    </row>
    <row r="9" spans="1:12" s="3" customFormat="1" ht="12.75" customHeight="1" thickBot="1" x14ac:dyDescent="0.25">
      <c r="B9" s="28"/>
      <c r="C9" s="24" t="s">
        <v>2</v>
      </c>
      <c r="D9" s="18" t="s">
        <v>11</v>
      </c>
      <c r="E9" s="20">
        <f>SUM(E10:E15)</f>
        <v>372044.93000000005</v>
      </c>
      <c r="F9" s="26"/>
      <c r="G9" s="279"/>
      <c r="H9" s="1628"/>
      <c r="I9" s="279"/>
    </row>
    <row r="10" spans="1:12" s="11" customFormat="1" ht="12.75" customHeight="1" x14ac:dyDescent="0.2">
      <c r="B10" s="280"/>
      <c r="C10" s="566" t="s">
        <v>43</v>
      </c>
      <c r="D10" s="567" t="s">
        <v>111</v>
      </c>
      <c r="E10" s="1610">
        <f>F23</f>
        <v>27800</v>
      </c>
      <c r="F10" s="284"/>
      <c r="K10" s="1753"/>
    </row>
    <row r="11" spans="1:12" s="11" customFormat="1" ht="12.75" customHeight="1" x14ac:dyDescent="0.2">
      <c r="B11" s="280"/>
      <c r="C11" s="569" t="s">
        <v>3</v>
      </c>
      <c r="D11" s="570" t="s">
        <v>8</v>
      </c>
      <c r="E11" s="571">
        <f>H36</f>
        <v>206570</v>
      </c>
      <c r="F11" s="284"/>
      <c r="K11" s="1753"/>
    </row>
    <row r="12" spans="1:12" s="11" customFormat="1" ht="12.75" customHeight="1" x14ac:dyDescent="0.2">
      <c r="B12" s="280"/>
      <c r="C12" s="281" t="s">
        <v>4</v>
      </c>
      <c r="D12" s="282" t="s">
        <v>9</v>
      </c>
      <c r="E12" s="283">
        <f>F45</f>
        <v>6197.15</v>
      </c>
      <c r="F12" s="284"/>
      <c r="G12" s="285"/>
      <c r="K12" s="1753"/>
    </row>
    <row r="13" spans="1:12" s="11" customFormat="1" ht="12.75" customHeight="1" x14ac:dyDescent="0.2">
      <c r="B13" s="280"/>
      <c r="C13" s="569" t="s">
        <v>5</v>
      </c>
      <c r="D13" s="570" t="s">
        <v>10</v>
      </c>
      <c r="E13" s="1626">
        <f>F67</f>
        <v>39600</v>
      </c>
      <c r="F13" s="284"/>
      <c r="K13" s="1753"/>
    </row>
    <row r="14" spans="1:12" s="11" customFormat="1" ht="12.75" customHeight="1" x14ac:dyDescent="0.2">
      <c r="B14" s="280"/>
      <c r="C14" s="286" t="s">
        <v>6</v>
      </c>
      <c r="D14" s="287" t="s">
        <v>12</v>
      </c>
      <c r="E14" s="288">
        <f>F83</f>
        <v>89777.78</v>
      </c>
      <c r="F14" s="289"/>
      <c r="K14" s="1753"/>
    </row>
    <row r="15" spans="1:12" s="11" customFormat="1" ht="12.75" customHeight="1" thickBot="1" x14ac:dyDescent="0.25">
      <c r="B15" s="280"/>
      <c r="C15" s="290" t="s">
        <v>41</v>
      </c>
      <c r="D15" s="291" t="s">
        <v>45</v>
      </c>
      <c r="E15" s="573">
        <f>F94</f>
        <v>2100</v>
      </c>
      <c r="F15" s="289"/>
      <c r="K15" s="1753"/>
    </row>
    <row r="16" spans="1:12" s="277" customFormat="1" ht="12.75" customHeight="1" x14ac:dyDescent="0.25">
      <c r="B16" s="293"/>
      <c r="C16" s="294"/>
      <c r="D16" s="294"/>
      <c r="E16" s="294"/>
      <c r="F16" s="294"/>
      <c r="G16" s="294"/>
      <c r="K16" s="1918"/>
    </row>
    <row r="17" spans="1:10" s="277" customFormat="1" ht="12.75" customHeight="1" x14ac:dyDescent="0.25">
      <c r="B17" s="293"/>
      <c r="C17" s="294"/>
      <c r="D17" s="294"/>
      <c r="E17" s="294"/>
      <c r="F17" s="294"/>
      <c r="G17" s="294"/>
      <c r="H17" s="1919"/>
    </row>
    <row r="18" spans="1:10" ht="12.75" customHeight="1" x14ac:dyDescent="0.2"/>
    <row r="19" spans="1:10" ht="18.75" customHeight="1" x14ac:dyDescent="0.2">
      <c r="B19" s="35" t="s">
        <v>1743</v>
      </c>
      <c r="C19" s="35"/>
      <c r="D19" s="35"/>
      <c r="E19" s="35"/>
      <c r="F19" s="35"/>
      <c r="G19" s="35"/>
      <c r="H19" s="35"/>
    </row>
    <row r="20" spans="1:10" ht="12.75" customHeight="1" thickBot="1" x14ac:dyDescent="0.25">
      <c r="B20" s="2"/>
      <c r="C20" s="2"/>
      <c r="D20" s="2"/>
      <c r="E20" s="5"/>
      <c r="F20" s="5"/>
      <c r="G20" s="5" t="s">
        <v>19</v>
      </c>
      <c r="H20" s="8"/>
    </row>
    <row r="21" spans="1:10" ht="12.75" customHeight="1" x14ac:dyDescent="0.2">
      <c r="A21" s="3101" t="s">
        <v>142</v>
      </c>
      <c r="B21" s="3123" t="s">
        <v>24</v>
      </c>
      <c r="C21" s="3105" t="s">
        <v>1744</v>
      </c>
      <c r="D21" s="3117" t="s">
        <v>110</v>
      </c>
      <c r="E21" s="3109" t="s">
        <v>143</v>
      </c>
      <c r="F21" s="3111" t="s">
        <v>144</v>
      </c>
      <c r="G21" s="3127" t="s">
        <v>38</v>
      </c>
      <c r="H21" s="9"/>
    </row>
    <row r="22" spans="1:10" ht="19.5" customHeight="1" thickBot="1" x14ac:dyDescent="0.25">
      <c r="A22" s="3102"/>
      <c r="B22" s="3124"/>
      <c r="C22" s="3106"/>
      <c r="D22" s="3121"/>
      <c r="E22" s="3110"/>
      <c r="F22" s="3112"/>
      <c r="G22" s="3128"/>
      <c r="H22" s="9"/>
    </row>
    <row r="23" spans="1:10" s="435" customFormat="1" ht="15" customHeight="1" thickBot="1" x14ac:dyDescent="0.25">
      <c r="A23" s="1920">
        <f>A24</f>
        <v>3540</v>
      </c>
      <c r="B23" s="1921" t="s">
        <v>25</v>
      </c>
      <c r="C23" s="1922" t="s">
        <v>23</v>
      </c>
      <c r="D23" s="1923" t="s">
        <v>27</v>
      </c>
      <c r="E23" s="1920">
        <f>E24</f>
        <v>27800</v>
      </c>
      <c r="F23" s="1920">
        <v>27800</v>
      </c>
      <c r="G23" s="215" t="s">
        <v>21</v>
      </c>
    </row>
    <row r="24" spans="1:10" s="38" customFormat="1" ht="12.75" customHeight="1" x14ac:dyDescent="0.2">
      <c r="A24" s="580">
        <f>SUM(A25:A27)</f>
        <v>3540</v>
      </c>
      <c r="B24" s="139" t="s">
        <v>21</v>
      </c>
      <c r="C24" s="1756" t="s">
        <v>21</v>
      </c>
      <c r="D24" s="1924" t="s">
        <v>44</v>
      </c>
      <c r="E24" s="2491">
        <f>SUM(E25:E29)</f>
        <v>27800</v>
      </c>
      <c r="F24" s="583">
        <f>F25+F26+F27+F28+F29</f>
        <v>27800</v>
      </c>
      <c r="G24" s="1925"/>
    </row>
    <row r="25" spans="1:10" s="38" customFormat="1" ht="22.5" x14ac:dyDescent="0.2">
      <c r="A25" s="52">
        <v>0</v>
      </c>
      <c r="B25" s="691" t="s">
        <v>26</v>
      </c>
      <c r="C25" s="1926" t="s">
        <v>1745</v>
      </c>
      <c r="D25" s="310" t="s">
        <v>1746</v>
      </c>
      <c r="E25" s="2541">
        <v>800</v>
      </c>
      <c r="F25" s="246">
        <v>800</v>
      </c>
      <c r="G25" s="1927"/>
    </row>
    <row r="26" spans="1:10" s="38" customFormat="1" ht="12.75" customHeight="1" x14ac:dyDescent="0.2">
      <c r="A26" s="207">
        <v>3000</v>
      </c>
      <c r="B26" s="1928" t="s">
        <v>26</v>
      </c>
      <c r="C26" s="1929" t="s">
        <v>1747</v>
      </c>
      <c r="D26" s="1930" t="s">
        <v>1748</v>
      </c>
      <c r="E26" s="2571">
        <v>0</v>
      </c>
      <c r="F26" s="208">
        <v>0</v>
      </c>
      <c r="G26" s="1931"/>
    </row>
    <row r="27" spans="1:10" s="38" customFormat="1" ht="12.75" customHeight="1" x14ac:dyDescent="0.2">
      <c r="A27" s="67">
        <v>540</v>
      </c>
      <c r="B27" s="129" t="s">
        <v>26</v>
      </c>
      <c r="C27" s="1932" t="s">
        <v>1749</v>
      </c>
      <c r="D27" s="1933" t="s">
        <v>1750</v>
      </c>
      <c r="E27" s="2477">
        <v>0</v>
      </c>
      <c r="F27" s="68">
        <v>0</v>
      </c>
      <c r="G27" s="32"/>
    </row>
    <row r="28" spans="1:10" s="38" customFormat="1" ht="12.75" customHeight="1" x14ac:dyDescent="0.2">
      <c r="A28" s="207">
        <v>0</v>
      </c>
      <c r="B28" s="1928" t="s">
        <v>26</v>
      </c>
      <c r="C28" s="1929" t="s">
        <v>1751</v>
      </c>
      <c r="D28" s="1930" t="s">
        <v>1752</v>
      </c>
      <c r="E28" s="2571">
        <v>20000</v>
      </c>
      <c r="F28" s="208">
        <v>20000</v>
      </c>
      <c r="G28" s="1931"/>
    </row>
    <row r="29" spans="1:10" s="38" customFormat="1" ht="12.75" customHeight="1" thickBot="1" x14ac:dyDescent="0.25">
      <c r="A29" s="47">
        <v>0</v>
      </c>
      <c r="B29" s="1934" t="s">
        <v>26</v>
      </c>
      <c r="C29" s="1935" t="s">
        <v>1753</v>
      </c>
      <c r="D29" s="1936" t="s">
        <v>1754</v>
      </c>
      <c r="E29" s="2542">
        <v>7000</v>
      </c>
      <c r="F29" s="48">
        <v>7000</v>
      </c>
      <c r="G29" s="91"/>
    </row>
    <row r="30" spans="1:10" ht="12" customHeight="1" x14ac:dyDescent="0.2">
      <c r="B30" s="9"/>
      <c r="H30" s="440"/>
    </row>
    <row r="31" spans="1:10" ht="12.75" customHeight="1" x14ac:dyDescent="0.2">
      <c r="B31" s="440"/>
      <c r="C31" s="1236"/>
      <c r="D31" s="371"/>
      <c r="E31" s="831"/>
      <c r="F31" s="831"/>
      <c r="G31" s="831"/>
      <c r="H31" s="440"/>
    </row>
    <row r="32" spans="1:10" ht="18.75" customHeight="1" x14ac:dyDescent="0.2">
      <c r="B32" s="35" t="s">
        <v>1755</v>
      </c>
      <c r="C32" s="35"/>
      <c r="D32" s="35"/>
      <c r="E32" s="35"/>
      <c r="F32" s="35"/>
      <c r="G32" s="35"/>
      <c r="H32" s="13"/>
      <c r="I32" s="13"/>
      <c r="J32" s="13"/>
    </row>
    <row r="33" spans="1:10" ht="12.75" customHeight="1" thickBot="1" x14ac:dyDescent="0.25">
      <c r="B33" s="2"/>
      <c r="C33" s="2"/>
      <c r="D33" s="2"/>
      <c r="E33" s="2"/>
      <c r="F33" s="2"/>
      <c r="G33" s="2"/>
      <c r="H33" s="5" t="s">
        <v>19</v>
      </c>
      <c r="I33" s="5"/>
    </row>
    <row r="34" spans="1:10" ht="12.75" customHeight="1" x14ac:dyDescent="0.2">
      <c r="A34" s="3101" t="s">
        <v>142</v>
      </c>
      <c r="B34" s="3113" t="s">
        <v>20</v>
      </c>
      <c r="C34" s="3115" t="s">
        <v>1756</v>
      </c>
      <c r="D34" s="3117" t="s">
        <v>34</v>
      </c>
      <c r="E34" s="3210" t="s">
        <v>30</v>
      </c>
      <c r="F34" s="3174" t="s">
        <v>29</v>
      </c>
      <c r="G34" s="3109" t="s">
        <v>143</v>
      </c>
      <c r="H34" s="3111" t="s">
        <v>144</v>
      </c>
    </row>
    <row r="35" spans="1:10" ht="18" customHeight="1" thickBot="1" x14ac:dyDescent="0.25">
      <c r="A35" s="3102"/>
      <c r="B35" s="3134"/>
      <c r="C35" s="3133"/>
      <c r="D35" s="3121"/>
      <c r="E35" s="3211"/>
      <c r="F35" s="3175"/>
      <c r="G35" s="3110"/>
      <c r="H35" s="3112"/>
    </row>
    <row r="36" spans="1:10" ht="15.75" customHeight="1" thickBot="1" x14ac:dyDescent="0.25">
      <c r="A36" s="64">
        <f>A37+A38</f>
        <v>173268</v>
      </c>
      <c r="B36" s="21" t="s">
        <v>25</v>
      </c>
      <c r="C36" s="22" t="s">
        <v>28</v>
      </c>
      <c r="D36" s="84" t="s">
        <v>27</v>
      </c>
      <c r="E36" s="1937">
        <f>SUM(E37:E38)</f>
        <v>206570</v>
      </c>
      <c r="F36" s="1938">
        <f>SUM(F37:F38)</f>
        <v>0</v>
      </c>
      <c r="G36" s="1939">
        <v>206570</v>
      </c>
      <c r="H36" s="64">
        <v>206570</v>
      </c>
      <c r="J36" s="1940"/>
    </row>
    <row r="37" spans="1:10" ht="12.75" customHeight="1" x14ac:dyDescent="0.2">
      <c r="A37" s="1242">
        <v>170768</v>
      </c>
      <c r="B37" s="340" t="s">
        <v>26</v>
      </c>
      <c r="C37" s="1064" t="s">
        <v>1757</v>
      </c>
      <c r="D37" s="1941" t="s">
        <v>865</v>
      </c>
      <c r="E37" s="1942">
        <v>204070</v>
      </c>
      <c r="F37" s="3007" t="s">
        <v>21</v>
      </c>
      <c r="G37" s="2604">
        <v>204070</v>
      </c>
      <c r="H37" s="1408">
        <v>204070</v>
      </c>
    </row>
    <row r="38" spans="1:10" ht="12.75" customHeight="1" thickBot="1" x14ac:dyDescent="0.25">
      <c r="A38" s="779">
        <v>2500</v>
      </c>
      <c r="B38" s="1943" t="s">
        <v>26</v>
      </c>
      <c r="C38" s="1091" t="s">
        <v>1758</v>
      </c>
      <c r="D38" s="1944" t="s">
        <v>864</v>
      </c>
      <c r="E38" s="1945">
        <v>2500</v>
      </c>
      <c r="F38" s="3008" t="s">
        <v>21</v>
      </c>
      <c r="G38" s="2605">
        <v>2500</v>
      </c>
      <c r="H38" s="1020">
        <v>2500</v>
      </c>
      <c r="I38" s="405"/>
    </row>
    <row r="39" spans="1:10" ht="12.75" customHeight="1" x14ac:dyDescent="0.2">
      <c r="B39" s="1426"/>
      <c r="C39" s="1426"/>
      <c r="D39" s="1426"/>
      <c r="E39" s="1426"/>
      <c r="F39" s="1426"/>
      <c r="G39" s="1426"/>
      <c r="H39" s="1426"/>
      <c r="I39" s="1426"/>
    </row>
    <row r="40" spans="1:10" ht="12.75" customHeight="1" x14ac:dyDescent="0.2"/>
    <row r="41" spans="1:10" ht="18.75" customHeight="1" x14ac:dyDescent="0.2">
      <c r="B41" s="35" t="s">
        <v>1759</v>
      </c>
      <c r="C41" s="35"/>
      <c r="D41" s="35"/>
      <c r="E41" s="35"/>
      <c r="F41" s="35"/>
      <c r="G41" s="35"/>
      <c r="H41" s="1572"/>
    </row>
    <row r="42" spans="1:10" ht="12.75" customHeight="1" thickBot="1" x14ac:dyDescent="0.25">
      <c r="B42" s="2"/>
      <c r="C42" s="2"/>
      <c r="D42" s="2"/>
      <c r="E42" s="12"/>
      <c r="F42" s="12"/>
      <c r="G42" s="90" t="s">
        <v>19</v>
      </c>
      <c r="H42" s="278"/>
    </row>
    <row r="43" spans="1:10" ht="12.75" customHeight="1" x14ac:dyDescent="0.2">
      <c r="A43" s="3101" t="s">
        <v>142</v>
      </c>
      <c r="B43" s="3123" t="s">
        <v>24</v>
      </c>
      <c r="C43" s="3105" t="s">
        <v>1760</v>
      </c>
      <c r="D43" s="3125" t="s">
        <v>33</v>
      </c>
      <c r="E43" s="3109" t="s">
        <v>143</v>
      </c>
      <c r="F43" s="3111" t="s">
        <v>144</v>
      </c>
      <c r="G43" s="3099" t="s">
        <v>38</v>
      </c>
      <c r="H43" s="9"/>
    </row>
    <row r="44" spans="1:10" ht="18" customHeight="1" thickBot="1" x14ac:dyDescent="0.25">
      <c r="A44" s="3102"/>
      <c r="B44" s="3124"/>
      <c r="C44" s="3106"/>
      <c r="D44" s="3126"/>
      <c r="E44" s="3110"/>
      <c r="F44" s="3112"/>
      <c r="G44" s="3100"/>
      <c r="H44" s="9"/>
    </row>
    <row r="45" spans="1:10" ht="15" customHeight="1" thickBot="1" x14ac:dyDescent="0.25">
      <c r="A45" s="20">
        <f>A46+A47+A54+A56</f>
        <v>6977.15</v>
      </c>
      <c r="B45" s="19" t="s">
        <v>25</v>
      </c>
      <c r="C45" s="23" t="s">
        <v>23</v>
      </c>
      <c r="D45" s="18" t="s">
        <v>27</v>
      </c>
      <c r="E45" s="20">
        <f>E46+E47+E54+E56</f>
        <v>6197.15</v>
      </c>
      <c r="F45" s="20">
        <v>6197.15</v>
      </c>
      <c r="G45" s="215" t="s">
        <v>21</v>
      </c>
      <c r="H45" s="9"/>
    </row>
    <row r="46" spans="1:10" ht="12.75" customHeight="1" x14ac:dyDescent="0.2">
      <c r="A46" s="805">
        <v>54</v>
      </c>
      <c r="B46" s="1946" t="s">
        <v>26</v>
      </c>
      <c r="C46" s="1947" t="s">
        <v>1761</v>
      </c>
      <c r="D46" s="1576" t="s">
        <v>1762</v>
      </c>
      <c r="E46" s="2493">
        <v>54</v>
      </c>
      <c r="F46" s="809">
        <v>54</v>
      </c>
      <c r="G46" s="301"/>
      <c r="H46" s="9"/>
    </row>
    <row r="47" spans="1:10" ht="12.75" customHeight="1" x14ac:dyDescent="0.2">
      <c r="A47" s="1581">
        <f>SUM(A48:A53)</f>
        <v>3580</v>
      </c>
      <c r="B47" s="1948" t="s">
        <v>26</v>
      </c>
      <c r="C47" s="1949" t="s">
        <v>21</v>
      </c>
      <c r="D47" s="1584" t="s">
        <v>1763</v>
      </c>
      <c r="E47" s="2606">
        <f>SUM(E48:E53)</f>
        <v>2800</v>
      </c>
      <c r="F47" s="1891">
        <f>SUM(F48:F53)</f>
        <v>2800</v>
      </c>
      <c r="G47" s="15"/>
      <c r="H47" s="9"/>
    </row>
    <row r="48" spans="1:10" ht="12.75" customHeight="1" x14ac:dyDescent="0.2">
      <c r="A48" s="817">
        <v>1000</v>
      </c>
      <c r="B48" s="303" t="s">
        <v>36</v>
      </c>
      <c r="C48" s="652" t="s">
        <v>1764</v>
      </c>
      <c r="D48" s="1579" t="s">
        <v>1765</v>
      </c>
      <c r="E48" s="2478">
        <v>1000</v>
      </c>
      <c r="F48" s="818">
        <v>1000</v>
      </c>
      <c r="G48" s="14"/>
      <c r="H48" s="9"/>
    </row>
    <row r="49" spans="1:8" ht="12.75" customHeight="1" x14ac:dyDescent="0.2">
      <c r="A49" s="817">
        <v>300</v>
      </c>
      <c r="B49" s="303" t="s">
        <v>36</v>
      </c>
      <c r="C49" s="652" t="s">
        <v>1766</v>
      </c>
      <c r="D49" s="1579" t="s">
        <v>1767</v>
      </c>
      <c r="E49" s="2478">
        <v>300</v>
      </c>
      <c r="F49" s="818">
        <v>300</v>
      </c>
      <c r="G49" s="14"/>
      <c r="H49" s="9"/>
    </row>
    <row r="50" spans="1:8" ht="12.75" customHeight="1" x14ac:dyDescent="0.2">
      <c r="A50" s="817">
        <v>900</v>
      </c>
      <c r="B50" s="303" t="s">
        <v>36</v>
      </c>
      <c r="C50" s="652" t="s">
        <v>1768</v>
      </c>
      <c r="D50" s="1579" t="s">
        <v>1769</v>
      </c>
      <c r="E50" s="2478">
        <v>900</v>
      </c>
      <c r="F50" s="818">
        <v>900</v>
      </c>
      <c r="G50" s="14"/>
      <c r="H50" s="9"/>
    </row>
    <row r="51" spans="1:8" ht="12.75" customHeight="1" x14ac:dyDescent="0.2">
      <c r="A51" s="817">
        <v>380</v>
      </c>
      <c r="B51" s="303" t="s">
        <v>36</v>
      </c>
      <c r="C51" s="652" t="s">
        <v>1770</v>
      </c>
      <c r="D51" s="1579" t="s">
        <v>1771</v>
      </c>
      <c r="E51" s="2478">
        <v>0</v>
      </c>
      <c r="F51" s="818">
        <v>0</v>
      </c>
      <c r="G51" s="14"/>
      <c r="H51" s="9"/>
    </row>
    <row r="52" spans="1:8" ht="12.75" customHeight="1" x14ac:dyDescent="0.2">
      <c r="A52" s="817">
        <v>600</v>
      </c>
      <c r="B52" s="303" t="s">
        <v>36</v>
      </c>
      <c r="C52" s="652" t="s">
        <v>1772</v>
      </c>
      <c r="D52" s="1579" t="s">
        <v>1773</v>
      </c>
      <c r="E52" s="2478">
        <v>600</v>
      </c>
      <c r="F52" s="818">
        <v>600</v>
      </c>
      <c r="G52" s="14"/>
      <c r="H52" s="9"/>
    </row>
    <row r="53" spans="1:8" ht="12.75" customHeight="1" x14ac:dyDescent="0.2">
      <c r="A53" s="817">
        <v>400</v>
      </c>
      <c r="B53" s="303" t="s">
        <v>36</v>
      </c>
      <c r="C53" s="652" t="s">
        <v>1774</v>
      </c>
      <c r="D53" s="1579" t="s">
        <v>1775</v>
      </c>
      <c r="E53" s="2478">
        <v>0</v>
      </c>
      <c r="F53" s="818">
        <v>0</v>
      </c>
      <c r="G53" s="14"/>
      <c r="H53" s="9"/>
    </row>
    <row r="54" spans="1:8" ht="12.75" customHeight="1" x14ac:dyDescent="0.2">
      <c r="A54" s="1950">
        <f>A55</f>
        <v>164.52</v>
      </c>
      <c r="B54" s="1948" t="s">
        <v>26</v>
      </c>
      <c r="C54" s="1949" t="s">
        <v>21</v>
      </c>
      <c r="D54" s="1584" t="s">
        <v>1776</v>
      </c>
      <c r="E54" s="2607">
        <f>E55</f>
        <v>164.52</v>
      </c>
      <c r="F54" s="1951">
        <f>F55</f>
        <v>164.52</v>
      </c>
      <c r="G54" s="14"/>
      <c r="H54" s="9"/>
    </row>
    <row r="55" spans="1:8" ht="12.75" customHeight="1" x14ac:dyDescent="0.2">
      <c r="A55" s="355">
        <v>164.52</v>
      </c>
      <c r="B55" s="303" t="s">
        <v>36</v>
      </c>
      <c r="C55" s="652" t="s">
        <v>1777</v>
      </c>
      <c r="D55" s="1579" t="s">
        <v>1778</v>
      </c>
      <c r="E55" s="2472">
        <v>164.52</v>
      </c>
      <c r="F55" s="30">
        <v>164.52</v>
      </c>
      <c r="G55" s="14"/>
      <c r="H55" s="9"/>
    </row>
    <row r="56" spans="1:8" ht="12.75" customHeight="1" x14ac:dyDescent="0.2">
      <c r="A56" s="1293">
        <f>SUM(A57:A58)</f>
        <v>3178.63</v>
      </c>
      <c r="B56" s="662" t="s">
        <v>26</v>
      </c>
      <c r="C56" s="663" t="s">
        <v>21</v>
      </c>
      <c r="D56" s="664" t="s">
        <v>481</v>
      </c>
      <c r="E56" s="2470">
        <f>SUM(E57:E58)</f>
        <v>3178.63</v>
      </c>
      <c r="F56" s="665">
        <f>SUM(F57:F58)</f>
        <v>3178.63</v>
      </c>
      <c r="G56" s="815"/>
      <c r="H56" s="9"/>
    </row>
    <row r="57" spans="1:8" ht="12.75" customHeight="1" x14ac:dyDescent="0.2">
      <c r="A57" s="355">
        <v>2110.2399999999998</v>
      </c>
      <c r="B57" s="667" t="s">
        <v>36</v>
      </c>
      <c r="C57" s="652" t="s">
        <v>1779</v>
      </c>
      <c r="D57" s="668" t="s">
        <v>1780</v>
      </c>
      <c r="E57" s="2472">
        <v>2110.2399999999998</v>
      </c>
      <c r="F57" s="30">
        <v>2110.2399999999998</v>
      </c>
      <c r="G57" s="14"/>
      <c r="H57" s="9"/>
    </row>
    <row r="58" spans="1:8" ht="12.75" customHeight="1" thickBot="1" x14ac:dyDescent="0.25">
      <c r="A58" s="317">
        <v>1068.3900000000001</v>
      </c>
      <c r="B58" s="1587" t="s">
        <v>36</v>
      </c>
      <c r="C58" s="1952" t="s">
        <v>1781</v>
      </c>
      <c r="D58" s="1589" t="s">
        <v>1782</v>
      </c>
      <c r="E58" s="2479">
        <v>1068.3900000000001</v>
      </c>
      <c r="F58" s="29">
        <v>1068.3900000000001</v>
      </c>
      <c r="G58" s="37"/>
      <c r="H58" s="9"/>
    </row>
    <row r="59" spans="1:8" ht="12.75" customHeight="1" x14ac:dyDescent="0.2"/>
    <row r="60" spans="1:8" ht="12.75" customHeight="1" x14ac:dyDescent="0.2"/>
    <row r="61" spans="1:8" ht="12.75" customHeight="1" x14ac:dyDescent="0.2"/>
    <row r="62" spans="1:8" ht="12.75" customHeight="1" x14ac:dyDescent="0.2"/>
    <row r="63" spans="1:8" ht="18.75" customHeight="1" x14ac:dyDescent="0.2">
      <c r="B63" s="35" t="s">
        <v>1783</v>
      </c>
      <c r="C63" s="35"/>
      <c r="D63" s="35"/>
      <c r="E63" s="35"/>
      <c r="F63" s="35"/>
      <c r="G63" s="35"/>
      <c r="H63" s="1572"/>
    </row>
    <row r="64" spans="1:8" ht="12.75" customHeight="1" thickBot="1" x14ac:dyDescent="0.25">
      <c r="B64" s="2"/>
      <c r="C64" s="2"/>
      <c r="D64" s="2"/>
      <c r="E64" s="12"/>
      <c r="F64" s="12"/>
      <c r="G64" s="90" t="s">
        <v>19</v>
      </c>
      <c r="H64" s="278"/>
    </row>
    <row r="65" spans="1:8" ht="12.75" customHeight="1" x14ac:dyDescent="0.2">
      <c r="A65" s="3101" t="s">
        <v>142</v>
      </c>
      <c r="B65" s="3123" t="s">
        <v>24</v>
      </c>
      <c r="C65" s="3105" t="s">
        <v>1784</v>
      </c>
      <c r="D65" s="3125" t="s">
        <v>40</v>
      </c>
      <c r="E65" s="3109" t="s">
        <v>143</v>
      </c>
      <c r="F65" s="3111" t="s">
        <v>144</v>
      </c>
      <c r="G65" s="3127" t="s">
        <v>38</v>
      </c>
      <c r="H65" s="9"/>
    </row>
    <row r="66" spans="1:8" ht="21.75" customHeight="1" thickBot="1" x14ac:dyDescent="0.25">
      <c r="A66" s="3102"/>
      <c r="B66" s="3124"/>
      <c r="C66" s="3106"/>
      <c r="D66" s="3126"/>
      <c r="E66" s="3110"/>
      <c r="F66" s="3112"/>
      <c r="G66" s="3128"/>
      <c r="H66" s="9"/>
    </row>
    <row r="67" spans="1:8" ht="15.75" customHeight="1" thickBot="1" x14ac:dyDescent="0.25">
      <c r="A67" s="20">
        <f>A68+A70+A72+A71+A69+A75+A76</f>
        <v>40700</v>
      </c>
      <c r="B67" s="19" t="s">
        <v>25</v>
      </c>
      <c r="C67" s="23" t="s">
        <v>23</v>
      </c>
      <c r="D67" s="18" t="s">
        <v>27</v>
      </c>
      <c r="E67" s="20">
        <f>E68+E70+E72+E71+E69+E73+E74</f>
        <v>39600</v>
      </c>
      <c r="F67" s="20">
        <v>39600</v>
      </c>
      <c r="G67" s="215" t="s">
        <v>21</v>
      </c>
      <c r="H67" s="9"/>
    </row>
    <row r="68" spans="1:8" s="38" customFormat="1" ht="12.75" customHeight="1" x14ac:dyDescent="0.2">
      <c r="A68" s="1954">
        <v>15497.4</v>
      </c>
      <c r="B68" s="2940" t="s">
        <v>25</v>
      </c>
      <c r="C68" s="2941" t="s">
        <v>1785</v>
      </c>
      <c r="D68" s="2942" t="s">
        <v>1786</v>
      </c>
      <c r="E68" s="2609">
        <v>15497.4</v>
      </c>
      <c r="F68" s="2943">
        <v>15497.4</v>
      </c>
      <c r="G68" s="80"/>
    </row>
    <row r="69" spans="1:8" s="38" customFormat="1" ht="12.75" customHeight="1" x14ac:dyDescent="0.2">
      <c r="A69" s="2944">
        <v>2200</v>
      </c>
      <c r="B69" s="2945" t="s">
        <v>25</v>
      </c>
      <c r="C69" s="1819" t="s">
        <v>1787</v>
      </c>
      <c r="D69" s="2946" t="s">
        <v>1788</v>
      </c>
      <c r="E69" s="2714">
        <v>2200</v>
      </c>
      <c r="F69" s="1958">
        <v>2200</v>
      </c>
      <c r="G69" s="1956"/>
    </row>
    <row r="70" spans="1:8" s="38" customFormat="1" ht="15.75" customHeight="1" x14ac:dyDescent="0.2">
      <c r="A70" s="1954">
        <v>5000</v>
      </c>
      <c r="B70" s="1795" t="s">
        <v>25</v>
      </c>
      <c r="C70" s="73" t="s">
        <v>1789</v>
      </c>
      <c r="D70" s="1796" t="s">
        <v>1790</v>
      </c>
      <c r="E70" s="2609">
        <v>5000</v>
      </c>
      <c r="F70" s="1955">
        <v>5000</v>
      </c>
      <c r="G70" s="80"/>
    </row>
    <row r="71" spans="1:8" s="38" customFormat="1" ht="12.75" customHeight="1" x14ac:dyDescent="0.2">
      <c r="A71" s="2944">
        <v>200</v>
      </c>
      <c r="B71" s="2945" t="s">
        <v>25</v>
      </c>
      <c r="C71" s="73" t="s">
        <v>1791</v>
      </c>
      <c r="D71" s="2946" t="s">
        <v>1792</v>
      </c>
      <c r="E71" s="2714">
        <v>200</v>
      </c>
      <c r="F71" s="1958">
        <v>200</v>
      </c>
      <c r="G71" s="1957"/>
    </row>
    <row r="72" spans="1:8" s="1814" customFormat="1" ht="12.75" customHeight="1" x14ac:dyDescent="0.2">
      <c r="A72" s="592">
        <v>1302.5999999999999</v>
      </c>
      <c r="B72" s="2945" t="s">
        <v>25</v>
      </c>
      <c r="C72" s="2947" t="s">
        <v>1793</v>
      </c>
      <c r="D72" s="2948" t="s">
        <v>1794</v>
      </c>
      <c r="E72" s="2949">
        <v>1302.5999999999999</v>
      </c>
      <c r="F72" s="2781">
        <v>1302.5999999999999</v>
      </c>
      <c r="G72" s="1957"/>
    </row>
    <row r="73" spans="1:8" s="38" customFormat="1" ht="12.75" customHeight="1" x14ac:dyDescent="0.2">
      <c r="A73" s="1954">
        <v>0</v>
      </c>
      <c r="B73" s="1795" t="s">
        <v>25</v>
      </c>
      <c r="C73" s="2950" t="s">
        <v>1795</v>
      </c>
      <c r="D73" s="2951" t="s">
        <v>1796</v>
      </c>
      <c r="E73" s="2609">
        <v>15000</v>
      </c>
      <c r="F73" s="1955">
        <v>15000</v>
      </c>
      <c r="G73" s="1956"/>
    </row>
    <row r="74" spans="1:8" s="38" customFormat="1" ht="22.5" x14ac:dyDescent="0.2">
      <c r="A74" s="1954">
        <v>0</v>
      </c>
      <c r="B74" s="1795" t="s">
        <v>25</v>
      </c>
      <c r="C74" s="2950" t="s">
        <v>1797</v>
      </c>
      <c r="D74" s="1465" t="s">
        <v>1798</v>
      </c>
      <c r="E74" s="2609">
        <v>400</v>
      </c>
      <c r="F74" s="1955">
        <v>400</v>
      </c>
      <c r="G74" s="1956"/>
    </row>
    <row r="75" spans="1:8" s="38" customFormat="1" x14ac:dyDescent="0.2">
      <c r="A75" s="592">
        <v>4000</v>
      </c>
      <c r="B75" s="2945" t="s">
        <v>25</v>
      </c>
      <c r="C75" s="2952" t="s">
        <v>1799</v>
      </c>
      <c r="D75" s="2953" t="s">
        <v>1800</v>
      </c>
      <c r="E75" s="2714">
        <v>0</v>
      </c>
      <c r="F75" s="1958">
        <v>0</v>
      </c>
      <c r="G75" s="1959"/>
    </row>
    <row r="76" spans="1:8" s="38" customFormat="1" ht="12" thickBot="1" x14ac:dyDescent="0.25">
      <c r="A76" s="592">
        <v>12500</v>
      </c>
      <c r="B76" s="2954" t="s">
        <v>25</v>
      </c>
      <c r="C76" s="2955" t="s">
        <v>1801</v>
      </c>
      <c r="D76" s="2050" t="s">
        <v>1802</v>
      </c>
      <c r="E76" s="2956">
        <v>0</v>
      </c>
      <c r="F76" s="2939">
        <v>0</v>
      </c>
      <c r="G76" s="1960"/>
    </row>
    <row r="77" spans="1:8" ht="12.75" customHeight="1" x14ac:dyDescent="0.2"/>
    <row r="78" spans="1:8" ht="12.75" customHeight="1" x14ac:dyDescent="0.2"/>
    <row r="79" spans="1:8" ht="18.75" customHeight="1" x14ac:dyDescent="0.2">
      <c r="B79" s="35" t="s">
        <v>1803</v>
      </c>
      <c r="C79" s="35"/>
      <c r="D79" s="35"/>
      <c r="E79" s="35"/>
      <c r="F79" s="35"/>
      <c r="G79" s="35"/>
      <c r="H79" s="260"/>
    </row>
    <row r="80" spans="1:8" ht="12.75" customHeight="1" thickBot="1" x14ac:dyDescent="0.25">
      <c r="B80" s="2"/>
      <c r="C80" s="2"/>
      <c r="D80" s="2"/>
      <c r="E80" s="5"/>
      <c r="F80" s="5"/>
      <c r="G80" s="5" t="s">
        <v>19</v>
      </c>
      <c r="H80" s="8"/>
    </row>
    <row r="81" spans="1:8" ht="12.75" customHeight="1" x14ac:dyDescent="0.2">
      <c r="A81" s="3101" t="s">
        <v>142</v>
      </c>
      <c r="B81" s="3103" t="s">
        <v>24</v>
      </c>
      <c r="C81" s="3105" t="s">
        <v>1804</v>
      </c>
      <c r="D81" s="3117" t="s">
        <v>35</v>
      </c>
      <c r="E81" s="3109" t="s">
        <v>143</v>
      </c>
      <c r="F81" s="3111" t="s">
        <v>144</v>
      </c>
      <c r="G81" s="3099" t="s">
        <v>38</v>
      </c>
      <c r="H81" s="9"/>
    </row>
    <row r="82" spans="1:8" ht="17.25" customHeight="1" thickBot="1" x14ac:dyDescent="0.25">
      <c r="A82" s="3102"/>
      <c r="B82" s="3104"/>
      <c r="C82" s="3106"/>
      <c r="D82" s="3121"/>
      <c r="E82" s="3110"/>
      <c r="F82" s="3112"/>
      <c r="G82" s="3100"/>
      <c r="H82" s="9"/>
    </row>
    <row r="83" spans="1:8" ht="14.25" customHeight="1" thickBot="1" x14ac:dyDescent="0.25">
      <c r="A83" s="20">
        <f>A84</f>
        <v>82777.78</v>
      </c>
      <c r="B83" s="25" t="s">
        <v>25</v>
      </c>
      <c r="C83" s="23" t="s">
        <v>23</v>
      </c>
      <c r="D83" s="18" t="s">
        <v>27</v>
      </c>
      <c r="E83" s="20">
        <f>E84</f>
        <v>89777.78</v>
      </c>
      <c r="F83" s="20">
        <v>89777.78</v>
      </c>
      <c r="G83" s="215" t="s">
        <v>21</v>
      </c>
      <c r="H83" s="9"/>
    </row>
    <row r="84" spans="1:8" ht="12.75" customHeight="1" x14ac:dyDescent="0.2">
      <c r="A84" s="325">
        <f>SUM(A85:A87)</f>
        <v>82777.78</v>
      </c>
      <c r="B84" s="1961" t="s">
        <v>21</v>
      </c>
      <c r="C84" s="327" t="s">
        <v>21</v>
      </c>
      <c r="D84" s="328" t="s">
        <v>17</v>
      </c>
      <c r="E84" s="2610">
        <f>SUM(E85:E87)</f>
        <v>89777.78</v>
      </c>
      <c r="F84" s="329">
        <f>SUM(F85:F87)</f>
        <v>89777.78</v>
      </c>
      <c r="G84" s="1757"/>
      <c r="H84" s="9"/>
    </row>
    <row r="85" spans="1:8" ht="12.75" customHeight="1" x14ac:dyDescent="0.2">
      <c r="A85" s="1962">
        <v>52777.78</v>
      </c>
      <c r="B85" s="1963" t="s">
        <v>25</v>
      </c>
      <c r="C85" s="1964" t="s">
        <v>1805</v>
      </c>
      <c r="D85" s="1965" t="s">
        <v>1806</v>
      </c>
      <c r="E85" s="2611">
        <v>52777.78</v>
      </c>
      <c r="F85" s="1966">
        <v>52777.78</v>
      </c>
      <c r="G85" s="1291"/>
      <c r="H85" s="9"/>
    </row>
    <row r="86" spans="1:8" ht="12.75" customHeight="1" x14ac:dyDescent="0.2">
      <c r="A86" s="817">
        <v>30000</v>
      </c>
      <c r="B86" s="1967" t="s">
        <v>25</v>
      </c>
      <c r="C86" s="1562" t="s">
        <v>1807</v>
      </c>
      <c r="D86" s="1968" t="s">
        <v>1808</v>
      </c>
      <c r="E86" s="2478">
        <v>30000</v>
      </c>
      <c r="F86" s="818">
        <v>30000</v>
      </c>
      <c r="G86" s="1969"/>
      <c r="H86" s="9"/>
    </row>
    <row r="87" spans="1:8" s="38" customFormat="1" ht="22.5" customHeight="1" thickBot="1" x14ac:dyDescent="0.25">
      <c r="A87" s="737">
        <v>0</v>
      </c>
      <c r="B87" s="1500" t="s">
        <v>25</v>
      </c>
      <c r="C87" s="2612" t="s">
        <v>1809</v>
      </c>
      <c r="D87" s="1970" t="s">
        <v>1810</v>
      </c>
      <c r="E87" s="2554">
        <v>7000</v>
      </c>
      <c r="F87" s="599">
        <v>7000</v>
      </c>
      <c r="G87" s="2613"/>
    </row>
    <row r="88" spans="1:8" ht="12.75" customHeight="1" x14ac:dyDescent="0.2"/>
    <row r="89" spans="1:8" x14ac:dyDescent="0.2">
      <c r="B89" s="1971"/>
      <c r="C89" s="1972"/>
      <c r="D89" s="1973"/>
      <c r="E89" s="1974"/>
      <c r="F89" s="1974"/>
      <c r="G89" s="1974"/>
      <c r="H89" s="88"/>
    </row>
    <row r="90" spans="1:8" ht="18" customHeight="1" x14ac:dyDescent="0.25">
      <c r="B90" s="753" t="s">
        <v>1811</v>
      </c>
      <c r="C90" s="753"/>
      <c r="D90" s="753"/>
      <c r="E90" s="753"/>
      <c r="F90" s="753"/>
      <c r="G90" s="753"/>
      <c r="H90" s="754"/>
    </row>
    <row r="91" spans="1:8" ht="12.75" customHeight="1" thickBot="1" x14ac:dyDescent="0.3">
      <c r="B91" s="294"/>
      <c r="C91" s="294"/>
      <c r="D91" s="294"/>
      <c r="E91" s="755"/>
      <c r="F91" s="755"/>
      <c r="G91" s="755" t="s">
        <v>19</v>
      </c>
      <c r="H91" s="575"/>
    </row>
    <row r="92" spans="1:8" ht="12.75" customHeight="1" x14ac:dyDescent="0.2">
      <c r="A92" s="3101" t="s">
        <v>142</v>
      </c>
      <c r="B92" s="3131" t="s">
        <v>20</v>
      </c>
      <c r="C92" s="3115" t="s">
        <v>1812</v>
      </c>
      <c r="D92" s="3117" t="s">
        <v>39</v>
      </c>
      <c r="E92" s="3109" t="s">
        <v>143</v>
      </c>
      <c r="F92" s="3111" t="s">
        <v>144</v>
      </c>
      <c r="G92" s="3127" t="s">
        <v>38</v>
      </c>
      <c r="H92" s="9"/>
    </row>
    <row r="93" spans="1:8" ht="18" customHeight="1" thickBot="1" x14ac:dyDescent="0.25">
      <c r="A93" s="3102"/>
      <c r="B93" s="3132"/>
      <c r="C93" s="3133"/>
      <c r="D93" s="3121"/>
      <c r="E93" s="3110"/>
      <c r="F93" s="3112"/>
      <c r="G93" s="3128"/>
      <c r="H93" s="9"/>
    </row>
    <row r="94" spans="1:8" s="38" customFormat="1" ht="15" customHeight="1" thickBot="1" x14ac:dyDescent="0.25">
      <c r="A94" s="756">
        <f>A95</f>
        <v>2100</v>
      </c>
      <c r="B94" s="1975" t="s">
        <v>22</v>
      </c>
      <c r="C94" s="213" t="s">
        <v>23</v>
      </c>
      <c r="D94" s="1444" t="s">
        <v>42</v>
      </c>
      <c r="E94" s="756">
        <f>E95</f>
        <v>2100</v>
      </c>
      <c r="F94" s="1976">
        <v>2100</v>
      </c>
      <c r="G94" s="215" t="s">
        <v>21</v>
      </c>
    </row>
    <row r="95" spans="1:8" s="38" customFormat="1" ht="12.75" customHeight="1" x14ac:dyDescent="0.2">
      <c r="A95" s="1293">
        <f>SUM(A96:A98)</f>
        <v>2100</v>
      </c>
      <c r="B95" s="1977" t="s">
        <v>25</v>
      </c>
      <c r="C95" s="1977" t="s">
        <v>21</v>
      </c>
      <c r="D95" s="1978" t="s">
        <v>1813</v>
      </c>
      <c r="E95" s="2470">
        <f>SUM(E96:E98)</f>
        <v>2100</v>
      </c>
      <c r="F95" s="1979">
        <f>SUM(F96:F98)</f>
        <v>2100</v>
      </c>
      <c r="G95" s="591"/>
    </row>
    <row r="96" spans="1:8" s="38" customFormat="1" ht="22.5" x14ac:dyDescent="0.2">
      <c r="A96" s="355">
        <v>1000</v>
      </c>
      <c r="B96" s="1980" t="s">
        <v>25</v>
      </c>
      <c r="C96" s="1981">
        <v>9010000</v>
      </c>
      <c r="D96" s="114" t="s">
        <v>1814</v>
      </c>
      <c r="E96" s="2472">
        <v>1000</v>
      </c>
      <c r="F96" s="1982">
        <v>1000</v>
      </c>
      <c r="G96" s="32"/>
    </row>
    <row r="97" spans="1:8" s="38" customFormat="1" ht="12.75" customHeight="1" x14ac:dyDescent="0.2">
      <c r="A97" s="355">
        <v>600</v>
      </c>
      <c r="B97" s="1980" t="s">
        <v>25</v>
      </c>
      <c r="C97" s="1981">
        <v>9020000</v>
      </c>
      <c r="D97" s="1420" t="s">
        <v>1815</v>
      </c>
      <c r="E97" s="2472">
        <v>600</v>
      </c>
      <c r="F97" s="1982">
        <v>600</v>
      </c>
      <c r="G97" s="1956"/>
    </row>
    <row r="98" spans="1:8" s="38" customFormat="1" ht="12.75" customHeight="1" thickBot="1" x14ac:dyDescent="0.25">
      <c r="A98" s="384">
        <v>500</v>
      </c>
      <c r="B98" s="1983" t="s">
        <v>25</v>
      </c>
      <c r="C98" s="1984">
        <v>9030000</v>
      </c>
      <c r="D98" s="1985" t="s">
        <v>1816</v>
      </c>
      <c r="E98" s="2540">
        <v>500</v>
      </c>
      <c r="F98" s="1986">
        <v>500</v>
      </c>
      <c r="G98" s="1987"/>
      <c r="H98" s="1223"/>
    </row>
    <row r="99" spans="1:8" s="38" customFormat="1" ht="12.75" customHeight="1" x14ac:dyDescent="0.2">
      <c r="B99" s="3212"/>
      <c r="C99" s="3212"/>
      <c r="D99" s="3212"/>
      <c r="E99" s="3212"/>
      <c r="F99" s="3212"/>
      <c r="G99" s="3212"/>
      <c r="H99" s="3213"/>
    </row>
  </sheetData>
  <mergeCells count="51">
    <mergeCell ref="G92:G93"/>
    <mergeCell ref="B99:H99"/>
    <mergeCell ref="A92:A93"/>
    <mergeCell ref="B92:B93"/>
    <mergeCell ref="C92:C93"/>
    <mergeCell ref="D92:D93"/>
    <mergeCell ref="E92:E93"/>
    <mergeCell ref="F92:F93"/>
    <mergeCell ref="G65:G66"/>
    <mergeCell ref="A81:A82"/>
    <mergeCell ref="B81:B82"/>
    <mergeCell ref="C81:C82"/>
    <mergeCell ref="D81:D82"/>
    <mergeCell ref="E81:E82"/>
    <mergeCell ref="F81:F82"/>
    <mergeCell ref="G81:G82"/>
    <mergeCell ref="A65:A66"/>
    <mergeCell ref="B65:B66"/>
    <mergeCell ref="C65:C66"/>
    <mergeCell ref="D65:D66"/>
    <mergeCell ref="E65:E66"/>
    <mergeCell ref="F65:F66"/>
    <mergeCell ref="H34:H35"/>
    <mergeCell ref="A43:A44"/>
    <mergeCell ref="B43:B44"/>
    <mergeCell ref="C43:C44"/>
    <mergeCell ref="D43:D44"/>
    <mergeCell ref="E43:E44"/>
    <mergeCell ref="F43:F44"/>
    <mergeCell ref="G43:G44"/>
    <mergeCell ref="G21:G22"/>
    <mergeCell ref="A34:A35"/>
    <mergeCell ref="B34:B35"/>
    <mergeCell ref="C34:C35"/>
    <mergeCell ref="D34:D35"/>
    <mergeCell ref="E34:E35"/>
    <mergeCell ref="F34:F35"/>
    <mergeCell ref="G34:G35"/>
    <mergeCell ref="A21:A22"/>
    <mergeCell ref="B21:B22"/>
    <mergeCell ref="C21:C22"/>
    <mergeCell ref="D21:D22"/>
    <mergeCell ref="E21:E22"/>
    <mergeCell ref="F21:F22"/>
    <mergeCell ref="A1:H1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rowBreaks count="1" manualBreakCount="1">
    <brk id="62" max="7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22"/>
  <sheetViews>
    <sheetView zoomScaleNormal="100" workbookViewId="0">
      <selection activeCell="A3" sqref="A3"/>
    </sheetView>
  </sheetViews>
  <sheetFormatPr defaultRowHeight="12.75" x14ac:dyDescent="0.2"/>
  <cols>
    <col min="1" max="1" width="10.7109375" style="54" customWidth="1"/>
    <col min="2" max="2" width="3.7109375" style="54" customWidth="1"/>
    <col min="3" max="5" width="5.42578125" style="54" customWidth="1"/>
    <col min="6" max="6" width="21.85546875" style="54" customWidth="1"/>
    <col min="7" max="7" width="26.7109375" style="54" customWidth="1"/>
    <col min="8" max="8" width="15.28515625" style="54" customWidth="1"/>
    <col min="9" max="16384" width="9.140625" style="54"/>
  </cols>
  <sheetData>
    <row r="1" spans="1:10" x14ac:dyDescent="0.2">
      <c r="H1" s="161"/>
    </row>
    <row r="2" spans="1:10" s="9" customFormat="1" ht="18" customHeight="1" x14ac:dyDescent="0.2">
      <c r="A2" s="3064" t="s">
        <v>665</v>
      </c>
      <c r="B2" s="3064"/>
      <c r="C2" s="3064"/>
      <c r="D2" s="3064"/>
      <c r="E2" s="3064"/>
      <c r="F2" s="3064"/>
      <c r="G2" s="3064"/>
      <c r="H2" s="3064"/>
    </row>
    <row r="4" spans="1:10" ht="15.75" x14ac:dyDescent="0.25">
      <c r="A4" s="3150" t="s">
        <v>139</v>
      </c>
      <c r="B4" s="3150"/>
      <c r="C4" s="3150"/>
      <c r="D4" s="3150"/>
      <c r="E4" s="3150"/>
      <c r="F4" s="3150"/>
      <c r="G4" s="3150"/>
      <c r="H4" s="3150"/>
    </row>
    <row r="5" spans="1:10" ht="15.75" x14ac:dyDescent="0.25">
      <c r="A5" s="162"/>
      <c r="B5" s="162"/>
      <c r="C5" s="162"/>
      <c r="D5" s="162"/>
      <c r="E5" s="162"/>
      <c r="F5" s="162"/>
      <c r="G5" s="162"/>
      <c r="H5" s="162"/>
    </row>
    <row r="6" spans="1:10" ht="15.75" x14ac:dyDescent="0.25">
      <c r="A6" s="3079" t="s">
        <v>1742</v>
      </c>
      <c r="B6" s="3079"/>
      <c r="C6" s="3079"/>
      <c r="D6" s="3079"/>
      <c r="E6" s="3079"/>
      <c r="F6" s="3079"/>
      <c r="G6" s="3079"/>
      <c r="H6" s="3079"/>
    </row>
    <row r="7" spans="1:10" ht="15.75" x14ac:dyDescent="0.25">
      <c r="A7" s="27"/>
      <c r="B7" s="27"/>
      <c r="C7" s="27"/>
      <c r="D7" s="27"/>
      <c r="E7" s="27"/>
      <c r="F7" s="27"/>
      <c r="G7" s="27"/>
      <c r="H7" s="27"/>
    </row>
    <row r="8" spans="1:10" ht="12.75" customHeight="1" thickBot="1" x14ac:dyDescent="0.25">
      <c r="B8" s="55"/>
      <c r="C8" s="56"/>
      <c r="D8" s="56"/>
      <c r="E8" s="56"/>
      <c r="F8" s="56"/>
      <c r="G8" s="56"/>
      <c r="H8" s="57" t="s">
        <v>37</v>
      </c>
    </row>
    <row r="9" spans="1:10" ht="13.5" thickBot="1" x14ac:dyDescent="0.25">
      <c r="A9" s="167" t="s">
        <v>142</v>
      </c>
      <c r="B9" s="1988" t="s">
        <v>16</v>
      </c>
      <c r="C9" s="1989"/>
      <c r="D9" s="1989"/>
      <c r="E9" s="1990"/>
      <c r="F9" s="3152" t="s">
        <v>14</v>
      </c>
      <c r="G9" s="3153"/>
      <c r="H9" s="2216" t="s">
        <v>144</v>
      </c>
    </row>
    <row r="10" spans="1:10" ht="13.5" thickBot="1" x14ac:dyDescent="0.25">
      <c r="A10" s="58">
        <v>0</v>
      </c>
      <c r="B10" s="62" t="s">
        <v>25</v>
      </c>
      <c r="C10" s="60" t="s">
        <v>15</v>
      </c>
      <c r="D10" s="61" t="s">
        <v>31</v>
      </c>
      <c r="E10" s="63" t="s">
        <v>32</v>
      </c>
      <c r="F10" s="3178" t="s">
        <v>863</v>
      </c>
      <c r="G10" s="3178"/>
      <c r="H10" s="58">
        <v>0</v>
      </c>
    </row>
    <row r="11" spans="1:10" ht="12.75" customHeight="1" x14ac:dyDescent="0.2">
      <c r="A11" s="996">
        <v>0</v>
      </c>
      <c r="B11" s="773" t="s">
        <v>26</v>
      </c>
      <c r="C11" s="1006">
        <v>1907</v>
      </c>
      <c r="D11" s="1008">
        <v>3523</v>
      </c>
      <c r="E11" s="1430">
        <v>2122</v>
      </c>
      <c r="F11" s="3216" t="s">
        <v>864</v>
      </c>
      <c r="G11" s="3217"/>
      <c r="H11" s="994">
        <v>0</v>
      </c>
    </row>
    <row r="12" spans="1:10" ht="13.5" thickBot="1" x14ac:dyDescent="0.25">
      <c r="A12" s="1432">
        <v>0</v>
      </c>
      <c r="B12" s="1433" t="s">
        <v>26</v>
      </c>
      <c r="C12" s="781">
        <v>1910</v>
      </c>
      <c r="D12" s="1016">
        <v>3533</v>
      </c>
      <c r="E12" s="1991">
        <v>2122</v>
      </c>
      <c r="F12" s="3218" t="s">
        <v>865</v>
      </c>
      <c r="G12" s="3219"/>
      <c r="H12" s="2220">
        <v>0</v>
      </c>
    </row>
    <row r="13" spans="1:10" x14ac:dyDescent="0.2">
      <c r="B13" s="784"/>
      <c r="C13" s="785"/>
      <c r="D13" s="786"/>
      <c r="E13" s="787"/>
      <c r="F13" s="788"/>
      <c r="G13" s="788"/>
      <c r="H13" s="789"/>
    </row>
    <row r="15" spans="1:10" x14ac:dyDescent="0.2">
      <c r="A15" s="3214"/>
      <c r="B15" s="3214"/>
      <c r="C15" s="3214"/>
      <c r="D15" s="3215"/>
      <c r="E15" s="3215"/>
      <c r="F15" s="3215"/>
      <c r="G15" s="371"/>
      <c r="H15" s="995"/>
      <c r="I15" s="995"/>
      <c r="J15" s="995"/>
    </row>
    <row r="16" spans="1:10" x14ac:dyDescent="0.2">
      <c r="A16" s="2443"/>
      <c r="B16" s="2443"/>
      <c r="C16" s="2443"/>
      <c r="D16" s="371"/>
      <c r="E16" s="371"/>
      <c r="F16" s="995"/>
      <c r="G16" s="371"/>
      <c r="H16" s="995"/>
      <c r="I16" s="995"/>
      <c r="J16" s="995"/>
    </row>
    <row r="17" spans="1:10" x14ac:dyDescent="0.2">
      <c r="A17" s="3214"/>
      <c r="B17" s="3214"/>
      <c r="C17" s="3214"/>
      <c r="D17" s="3215"/>
      <c r="E17" s="3215"/>
      <c r="F17" s="3215"/>
      <c r="G17" s="371"/>
      <c r="H17" s="995"/>
      <c r="I17" s="995"/>
      <c r="J17" s="995"/>
    </row>
    <row r="18" spans="1:10" x14ac:dyDescent="0.2">
      <c r="A18" s="2443"/>
      <c r="B18" s="2443"/>
      <c r="C18" s="2443"/>
      <c r="D18" s="371"/>
      <c r="E18" s="371"/>
      <c r="F18" s="995"/>
      <c r="G18" s="371"/>
      <c r="H18" s="995"/>
      <c r="I18" s="995"/>
      <c r="J18" s="995"/>
    </row>
    <row r="19" spans="1:10" x14ac:dyDescent="0.2">
      <c r="A19" s="3214"/>
      <c r="B19" s="3214"/>
      <c r="C19" s="3214"/>
      <c r="D19" s="3215"/>
      <c r="E19" s="3215"/>
      <c r="F19" s="3215"/>
      <c r="G19" s="371"/>
      <c r="H19" s="995"/>
      <c r="I19" s="995"/>
      <c r="J19" s="995"/>
    </row>
    <row r="20" spans="1:10" x14ac:dyDescent="0.2">
      <c r="A20" s="995"/>
      <c r="B20" s="995"/>
      <c r="C20" s="995"/>
      <c r="D20" s="995"/>
      <c r="E20" s="995"/>
      <c r="F20" s="995"/>
      <c r="G20" s="995"/>
      <c r="H20" s="995"/>
      <c r="I20" s="995"/>
      <c r="J20" s="995"/>
    </row>
    <row r="21" spans="1:10" x14ac:dyDescent="0.2">
      <c r="A21" s="995"/>
      <c r="B21" s="995"/>
      <c r="C21" s="995"/>
      <c r="D21" s="995"/>
      <c r="E21" s="995"/>
      <c r="F21" s="995"/>
      <c r="G21" s="995"/>
      <c r="H21" s="995"/>
      <c r="I21" s="995"/>
      <c r="J21" s="995"/>
    </row>
    <row r="22" spans="1:10" x14ac:dyDescent="0.2">
      <c r="A22" s="995"/>
      <c r="B22" s="995"/>
      <c r="C22" s="995"/>
      <c r="D22" s="995"/>
      <c r="E22" s="995"/>
      <c r="F22" s="995"/>
      <c r="G22" s="995"/>
      <c r="H22" s="995"/>
      <c r="I22" s="995"/>
      <c r="J22" s="995"/>
    </row>
  </sheetData>
  <mergeCells count="13">
    <mergeCell ref="A19:C19"/>
    <mergeCell ref="D19:F19"/>
    <mergeCell ref="A2:H2"/>
    <mergeCell ref="A4:H4"/>
    <mergeCell ref="A6:H6"/>
    <mergeCell ref="F9:G9"/>
    <mergeCell ref="F10:G10"/>
    <mergeCell ref="F11:G11"/>
    <mergeCell ref="F12:G12"/>
    <mergeCell ref="A15:C15"/>
    <mergeCell ref="D15:F15"/>
    <mergeCell ref="A17:C17"/>
    <mergeCell ref="D17:F17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19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9"/>
    <col min="2" max="2" width="3.5703125" style="10" customWidth="1"/>
    <col min="3" max="3" width="10" style="9" customWidth="1"/>
    <col min="4" max="4" width="47.5703125" style="9" customWidth="1"/>
    <col min="5" max="6" width="10.140625" style="9" customWidth="1"/>
    <col min="7" max="7" width="13.7109375" style="10" customWidth="1"/>
    <col min="8" max="257" width="9.140625" style="9"/>
    <col min="258" max="258" width="3.5703125" style="9" customWidth="1"/>
    <col min="259" max="259" width="10" style="9" customWidth="1"/>
    <col min="260" max="260" width="47.5703125" style="9" customWidth="1"/>
    <col min="261" max="262" width="10.140625" style="9" customWidth="1"/>
    <col min="263" max="263" width="13.7109375" style="9" customWidth="1"/>
    <col min="264" max="513" width="9.140625" style="9"/>
    <col min="514" max="514" width="3.5703125" style="9" customWidth="1"/>
    <col min="515" max="515" width="10" style="9" customWidth="1"/>
    <col min="516" max="516" width="47.5703125" style="9" customWidth="1"/>
    <col min="517" max="518" width="10.140625" style="9" customWidth="1"/>
    <col min="519" max="519" width="13.7109375" style="9" customWidth="1"/>
    <col min="520" max="769" width="9.140625" style="9"/>
    <col min="770" max="770" width="3.5703125" style="9" customWidth="1"/>
    <col min="771" max="771" width="10" style="9" customWidth="1"/>
    <col min="772" max="772" width="47.5703125" style="9" customWidth="1"/>
    <col min="773" max="774" width="10.140625" style="9" customWidth="1"/>
    <col min="775" max="775" width="13.7109375" style="9" customWidth="1"/>
    <col min="776" max="1025" width="9.140625" style="9"/>
    <col min="1026" max="1026" width="3.5703125" style="9" customWidth="1"/>
    <col min="1027" max="1027" width="10" style="9" customWidth="1"/>
    <col min="1028" max="1028" width="47.5703125" style="9" customWidth="1"/>
    <col min="1029" max="1030" width="10.140625" style="9" customWidth="1"/>
    <col min="1031" max="1031" width="13.7109375" style="9" customWidth="1"/>
    <col min="1032" max="1281" width="9.140625" style="9"/>
    <col min="1282" max="1282" width="3.5703125" style="9" customWidth="1"/>
    <col min="1283" max="1283" width="10" style="9" customWidth="1"/>
    <col min="1284" max="1284" width="47.5703125" style="9" customWidth="1"/>
    <col min="1285" max="1286" width="10.140625" style="9" customWidth="1"/>
    <col min="1287" max="1287" width="13.7109375" style="9" customWidth="1"/>
    <col min="1288" max="1537" width="9.140625" style="9"/>
    <col min="1538" max="1538" width="3.5703125" style="9" customWidth="1"/>
    <col min="1539" max="1539" width="10" style="9" customWidth="1"/>
    <col min="1540" max="1540" width="47.5703125" style="9" customWidth="1"/>
    <col min="1541" max="1542" width="10.140625" style="9" customWidth="1"/>
    <col min="1543" max="1543" width="13.7109375" style="9" customWidth="1"/>
    <col min="1544" max="1793" width="9.140625" style="9"/>
    <col min="1794" max="1794" width="3.5703125" style="9" customWidth="1"/>
    <col min="1795" max="1795" width="10" style="9" customWidth="1"/>
    <col min="1796" max="1796" width="47.5703125" style="9" customWidth="1"/>
    <col min="1797" max="1798" width="10.140625" style="9" customWidth="1"/>
    <col min="1799" max="1799" width="13.7109375" style="9" customWidth="1"/>
    <col min="1800" max="2049" width="9.140625" style="9"/>
    <col min="2050" max="2050" width="3.5703125" style="9" customWidth="1"/>
    <col min="2051" max="2051" width="10" style="9" customWidth="1"/>
    <col min="2052" max="2052" width="47.5703125" style="9" customWidth="1"/>
    <col min="2053" max="2054" width="10.140625" style="9" customWidth="1"/>
    <col min="2055" max="2055" width="13.7109375" style="9" customWidth="1"/>
    <col min="2056" max="2305" width="9.140625" style="9"/>
    <col min="2306" max="2306" width="3.5703125" style="9" customWidth="1"/>
    <col min="2307" max="2307" width="10" style="9" customWidth="1"/>
    <col min="2308" max="2308" width="47.5703125" style="9" customWidth="1"/>
    <col min="2309" max="2310" width="10.140625" style="9" customWidth="1"/>
    <col min="2311" max="2311" width="13.7109375" style="9" customWidth="1"/>
    <col min="2312" max="2561" width="9.140625" style="9"/>
    <col min="2562" max="2562" width="3.5703125" style="9" customWidth="1"/>
    <col min="2563" max="2563" width="10" style="9" customWidth="1"/>
    <col min="2564" max="2564" width="47.5703125" style="9" customWidth="1"/>
    <col min="2565" max="2566" width="10.140625" style="9" customWidth="1"/>
    <col min="2567" max="2567" width="13.7109375" style="9" customWidth="1"/>
    <col min="2568" max="2817" width="9.140625" style="9"/>
    <col min="2818" max="2818" width="3.5703125" style="9" customWidth="1"/>
    <col min="2819" max="2819" width="10" style="9" customWidth="1"/>
    <col min="2820" max="2820" width="47.5703125" style="9" customWidth="1"/>
    <col min="2821" max="2822" width="10.140625" style="9" customWidth="1"/>
    <col min="2823" max="2823" width="13.7109375" style="9" customWidth="1"/>
    <col min="2824" max="3073" width="9.140625" style="9"/>
    <col min="3074" max="3074" width="3.5703125" style="9" customWidth="1"/>
    <col min="3075" max="3075" width="10" style="9" customWidth="1"/>
    <col min="3076" max="3076" width="47.5703125" style="9" customWidth="1"/>
    <col min="3077" max="3078" width="10.140625" style="9" customWidth="1"/>
    <col min="3079" max="3079" width="13.7109375" style="9" customWidth="1"/>
    <col min="3080" max="3329" width="9.140625" style="9"/>
    <col min="3330" max="3330" width="3.5703125" style="9" customWidth="1"/>
    <col min="3331" max="3331" width="10" style="9" customWidth="1"/>
    <col min="3332" max="3332" width="47.5703125" style="9" customWidth="1"/>
    <col min="3333" max="3334" width="10.140625" style="9" customWidth="1"/>
    <col min="3335" max="3335" width="13.7109375" style="9" customWidth="1"/>
    <col min="3336" max="3585" width="9.140625" style="9"/>
    <col min="3586" max="3586" width="3.5703125" style="9" customWidth="1"/>
    <col min="3587" max="3587" width="10" style="9" customWidth="1"/>
    <col min="3588" max="3588" width="47.5703125" style="9" customWidth="1"/>
    <col min="3589" max="3590" width="10.140625" style="9" customWidth="1"/>
    <col min="3591" max="3591" width="13.7109375" style="9" customWidth="1"/>
    <col min="3592" max="3841" width="9.140625" style="9"/>
    <col min="3842" max="3842" width="3.5703125" style="9" customWidth="1"/>
    <col min="3843" max="3843" width="10" style="9" customWidth="1"/>
    <col min="3844" max="3844" width="47.5703125" style="9" customWidth="1"/>
    <col min="3845" max="3846" width="10.140625" style="9" customWidth="1"/>
    <col min="3847" max="3847" width="13.7109375" style="9" customWidth="1"/>
    <col min="3848" max="4097" width="9.140625" style="9"/>
    <col min="4098" max="4098" width="3.5703125" style="9" customWidth="1"/>
    <col min="4099" max="4099" width="10" style="9" customWidth="1"/>
    <col min="4100" max="4100" width="47.5703125" style="9" customWidth="1"/>
    <col min="4101" max="4102" width="10.140625" style="9" customWidth="1"/>
    <col min="4103" max="4103" width="13.7109375" style="9" customWidth="1"/>
    <col min="4104" max="4353" width="9.140625" style="9"/>
    <col min="4354" max="4354" width="3.5703125" style="9" customWidth="1"/>
    <col min="4355" max="4355" width="10" style="9" customWidth="1"/>
    <col min="4356" max="4356" width="47.5703125" style="9" customWidth="1"/>
    <col min="4357" max="4358" width="10.140625" style="9" customWidth="1"/>
    <col min="4359" max="4359" width="13.7109375" style="9" customWidth="1"/>
    <col min="4360" max="4609" width="9.140625" style="9"/>
    <col min="4610" max="4610" width="3.5703125" style="9" customWidth="1"/>
    <col min="4611" max="4611" width="10" style="9" customWidth="1"/>
    <col min="4612" max="4612" width="47.5703125" style="9" customWidth="1"/>
    <col min="4613" max="4614" width="10.140625" style="9" customWidth="1"/>
    <col min="4615" max="4615" width="13.7109375" style="9" customWidth="1"/>
    <col min="4616" max="4865" width="9.140625" style="9"/>
    <col min="4866" max="4866" width="3.5703125" style="9" customWidth="1"/>
    <col min="4867" max="4867" width="10" style="9" customWidth="1"/>
    <col min="4868" max="4868" width="47.5703125" style="9" customWidth="1"/>
    <col min="4869" max="4870" width="10.140625" style="9" customWidth="1"/>
    <col min="4871" max="4871" width="13.7109375" style="9" customWidth="1"/>
    <col min="4872" max="5121" width="9.140625" style="9"/>
    <col min="5122" max="5122" width="3.5703125" style="9" customWidth="1"/>
    <col min="5123" max="5123" width="10" style="9" customWidth="1"/>
    <col min="5124" max="5124" width="47.5703125" style="9" customWidth="1"/>
    <col min="5125" max="5126" width="10.140625" style="9" customWidth="1"/>
    <col min="5127" max="5127" width="13.7109375" style="9" customWidth="1"/>
    <col min="5128" max="5377" width="9.140625" style="9"/>
    <col min="5378" max="5378" width="3.5703125" style="9" customWidth="1"/>
    <col min="5379" max="5379" width="10" style="9" customWidth="1"/>
    <col min="5380" max="5380" width="47.5703125" style="9" customWidth="1"/>
    <col min="5381" max="5382" width="10.140625" style="9" customWidth="1"/>
    <col min="5383" max="5383" width="13.7109375" style="9" customWidth="1"/>
    <col min="5384" max="5633" width="9.140625" style="9"/>
    <col min="5634" max="5634" width="3.5703125" style="9" customWidth="1"/>
    <col min="5635" max="5635" width="10" style="9" customWidth="1"/>
    <col min="5636" max="5636" width="47.5703125" style="9" customWidth="1"/>
    <col min="5637" max="5638" width="10.140625" style="9" customWidth="1"/>
    <col min="5639" max="5639" width="13.7109375" style="9" customWidth="1"/>
    <col min="5640" max="5889" width="9.140625" style="9"/>
    <col min="5890" max="5890" width="3.5703125" style="9" customWidth="1"/>
    <col min="5891" max="5891" width="10" style="9" customWidth="1"/>
    <col min="5892" max="5892" width="47.5703125" style="9" customWidth="1"/>
    <col min="5893" max="5894" width="10.140625" style="9" customWidth="1"/>
    <col min="5895" max="5895" width="13.7109375" style="9" customWidth="1"/>
    <col min="5896" max="6145" width="9.140625" style="9"/>
    <col min="6146" max="6146" width="3.5703125" style="9" customWidth="1"/>
    <col min="6147" max="6147" width="10" style="9" customWidth="1"/>
    <col min="6148" max="6148" width="47.5703125" style="9" customWidth="1"/>
    <col min="6149" max="6150" width="10.140625" style="9" customWidth="1"/>
    <col min="6151" max="6151" width="13.7109375" style="9" customWidth="1"/>
    <col min="6152" max="6401" width="9.140625" style="9"/>
    <col min="6402" max="6402" width="3.5703125" style="9" customWidth="1"/>
    <col min="6403" max="6403" width="10" style="9" customWidth="1"/>
    <col min="6404" max="6404" width="47.5703125" style="9" customWidth="1"/>
    <col min="6405" max="6406" width="10.140625" style="9" customWidth="1"/>
    <col min="6407" max="6407" width="13.7109375" style="9" customWidth="1"/>
    <col min="6408" max="6657" width="9.140625" style="9"/>
    <col min="6658" max="6658" width="3.5703125" style="9" customWidth="1"/>
    <col min="6659" max="6659" width="10" style="9" customWidth="1"/>
    <col min="6660" max="6660" width="47.5703125" style="9" customWidth="1"/>
    <col min="6661" max="6662" width="10.140625" style="9" customWidth="1"/>
    <col min="6663" max="6663" width="13.7109375" style="9" customWidth="1"/>
    <col min="6664" max="6913" width="9.140625" style="9"/>
    <col min="6914" max="6914" width="3.5703125" style="9" customWidth="1"/>
    <col min="6915" max="6915" width="10" style="9" customWidth="1"/>
    <col min="6916" max="6916" width="47.5703125" style="9" customWidth="1"/>
    <col min="6917" max="6918" width="10.140625" style="9" customWidth="1"/>
    <col min="6919" max="6919" width="13.7109375" style="9" customWidth="1"/>
    <col min="6920" max="7169" width="9.140625" style="9"/>
    <col min="7170" max="7170" width="3.5703125" style="9" customWidth="1"/>
    <col min="7171" max="7171" width="10" style="9" customWidth="1"/>
    <col min="7172" max="7172" width="47.5703125" style="9" customWidth="1"/>
    <col min="7173" max="7174" width="10.140625" style="9" customWidth="1"/>
    <col min="7175" max="7175" width="13.7109375" style="9" customWidth="1"/>
    <col min="7176" max="7425" width="9.140625" style="9"/>
    <col min="7426" max="7426" width="3.5703125" style="9" customWidth="1"/>
    <col min="7427" max="7427" width="10" style="9" customWidth="1"/>
    <col min="7428" max="7428" width="47.5703125" style="9" customWidth="1"/>
    <col min="7429" max="7430" width="10.140625" style="9" customWidth="1"/>
    <col min="7431" max="7431" width="13.7109375" style="9" customWidth="1"/>
    <col min="7432" max="7681" width="9.140625" style="9"/>
    <col min="7682" max="7682" width="3.5703125" style="9" customWidth="1"/>
    <col min="7683" max="7683" width="10" style="9" customWidth="1"/>
    <col min="7684" max="7684" width="47.5703125" style="9" customWidth="1"/>
    <col min="7685" max="7686" width="10.140625" style="9" customWidth="1"/>
    <col min="7687" max="7687" width="13.7109375" style="9" customWidth="1"/>
    <col min="7688" max="7937" width="9.140625" style="9"/>
    <col min="7938" max="7938" width="3.5703125" style="9" customWidth="1"/>
    <col min="7939" max="7939" width="10" style="9" customWidth="1"/>
    <col min="7940" max="7940" width="47.5703125" style="9" customWidth="1"/>
    <col min="7941" max="7942" width="10.140625" style="9" customWidth="1"/>
    <col min="7943" max="7943" width="13.7109375" style="9" customWidth="1"/>
    <col min="7944" max="8193" width="9.140625" style="9"/>
    <col min="8194" max="8194" width="3.5703125" style="9" customWidth="1"/>
    <col min="8195" max="8195" width="10" style="9" customWidth="1"/>
    <col min="8196" max="8196" width="47.5703125" style="9" customWidth="1"/>
    <col min="8197" max="8198" width="10.140625" style="9" customWidth="1"/>
    <col min="8199" max="8199" width="13.7109375" style="9" customWidth="1"/>
    <col min="8200" max="8449" width="9.140625" style="9"/>
    <col min="8450" max="8450" width="3.5703125" style="9" customWidth="1"/>
    <col min="8451" max="8451" width="10" style="9" customWidth="1"/>
    <col min="8452" max="8452" width="47.5703125" style="9" customWidth="1"/>
    <col min="8453" max="8454" width="10.140625" style="9" customWidth="1"/>
    <col min="8455" max="8455" width="13.7109375" style="9" customWidth="1"/>
    <col min="8456" max="8705" width="9.140625" style="9"/>
    <col min="8706" max="8706" width="3.5703125" style="9" customWidth="1"/>
    <col min="8707" max="8707" width="10" style="9" customWidth="1"/>
    <col min="8708" max="8708" width="47.5703125" style="9" customWidth="1"/>
    <col min="8709" max="8710" width="10.140625" style="9" customWidth="1"/>
    <col min="8711" max="8711" width="13.7109375" style="9" customWidth="1"/>
    <col min="8712" max="8961" width="9.140625" style="9"/>
    <col min="8962" max="8962" width="3.5703125" style="9" customWidth="1"/>
    <col min="8963" max="8963" width="10" style="9" customWidth="1"/>
    <col min="8964" max="8964" width="47.5703125" style="9" customWidth="1"/>
    <col min="8965" max="8966" width="10.140625" style="9" customWidth="1"/>
    <col min="8967" max="8967" width="13.7109375" style="9" customWidth="1"/>
    <col min="8968" max="9217" width="9.140625" style="9"/>
    <col min="9218" max="9218" width="3.5703125" style="9" customWidth="1"/>
    <col min="9219" max="9219" width="10" style="9" customWidth="1"/>
    <col min="9220" max="9220" width="47.5703125" style="9" customWidth="1"/>
    <col min="9221" max="9222" width="10.140625" style="9" customWidth="1"/>
    <col min="9223" max="9223" width="13.7109375" style="9" customWidth="1"/>
    <col min="9224" max="9473" width="9.140625" style="9"/>
    <col min="9474" max="9474" width="3.5703125" style="9" customWidth="1"/>
    <col min="9475" max="9475" width="10" style="9" customWidth="1"/>
    <col min="9476" max="9476" width="47.5703125" style="9" customWidth="1"/>
    <col min="9477" max="9478" width="10.140625" style="9" customWidth="1"/>
    <col min="9479" max="9479" width="13.7109375" style="9" customWidth="1"/>
    <col min="9480" max="9729" width="9.140625" style="9"/>
    <col min="9730" max="9730" width="3.5703125" style="9" customWidth="1"/>
    <col min="9731" max="9731" width="10" style="9" customWidth="1"/>
    <col min="9732" max="9732" width="47.5703125" style="9" customWidth="1"/>
    <col min="9733" max="9734" width="10.140625" style="9" customWidth="1"/>
    <col min="9735" max="9735" width="13.7109375" style="9" customWidth="1"/>
    <col min="9736" max="9985" width="9.140625" style="9"/>
    <col min="9986" max="9986" width="3.5703125" style="9" customWidth="1"/>
    <col min="9987" max="9987" width="10" style="9" customWidth="1"/>
    <col min="9988" max="9988" width="47.5703125" style="9" customWidth="1"/>
    <col min="9989" max="9990" width="10.140625" style="9" customWidth="1"/>
    <col min="9991" max="9991" width="13.7109375" style="9" customWidth="1"/>
    <col min="9992" max="10241" width="9.140625" style="9"/>
    <col min="10242" max="10242" width="3.5703125" style="9" customWidth="1"/>
    <col min="10243" max="10243" width="10" style="9" customWidth="1"/>
    <col min="10244" max="10244" width="47.5703125" style="9" customWidth="1"/>
    <col min="10245" max="10246" width="10.140625" style="9" customWidth="1"/>
    <col min="10247" max="10247" width="13.7109375" style="9" customWidth="1"/>
    <col min="10248" max="10497" width="9.140625" style="9"/>
    <col min="10498" max="10498" width="3.5703125" style="9" customWidth="1"/>
    <col min="10499" max="10499" width="10" style="9" customWidth="1"/>
    <col min="10500" max="10500" width="47.5703125" style="9" customWidth="1"/>
    <col min="10501" max="10502" width="10.140625" style="9" customWidth="1"/>
    <col min="10503" max="10503" width="13.7109375" style="9" customWidth="1"/>
    <col min="10504" max="10753" width="9.140625" style="9"/>
    <col min="10754" max="10754" width="3.5703125" style="9" customWidth="1"/>
    <col min="10755" max="10755" width="10" style="9" customWidth="1"/>
    <col min="10756" max="10756" width="47.5703125" style="9" customWidth="1"/>
    <col min="10757" max="10758" width="10.140625" style="9" customWidth="1"/>
    <col min="10759" max="10759" width="13.7109375" style="9" customWidth="1"/>
    <col min="10760" max="11009" width="9.140625" style="9"/>
    <col min="11010" max="11010" width="3.5703125" style="9" customWidth="1"/>
    <col min="11011" max="11011" width="10" style="9" customWidth="1"/>
    <col min="11012" max="11012" width="47.5703125" style="9" customWidth="1"/>
    <col min="11013" max="11014" width="10.140625" style="9" customWidth="1"/>
    <col min="11015" max="11015" width="13.7109375" style="9" customWidth="1"/>
    <col min="11016" max="11265" width="9.140625" style="9"/>
    <col min="11266" max="11266" width="3.5703125" style="9" customWidth="1"/>
    <col min="11267" max="11267" width="10" style="9" customWidth="1"/>
    <col min="11268" max="11268" width="47.5703125" style="9" customWidth="1"/>
    <col min="11269" max="11270" width="10.140625" style="9" customWidth="1"/>
    <col min="11271" max="11271" width="13.7109375" style="9" customWidth="1"/>
    <col min="11272" max="11521" width="9.140625" style="9"/>
    <col min="11522" max="11522" width="3.5703125" style="9" customWidth="1"/>
    <col min="11523" max="11523" width="10" style="9" customWidth="1"/>
    <col min="11524" max="11524" width="47.5703125" style="9" customWidth="1"/>
    <col min="11525" max="11526" width="10.140625" style="9" customWidth="1"/>
    <col min="11527" max="11527" width="13.7109375" style="9" customWidth="1"/>
    <col min="11528" max="11777" width="9.140625" style="9"/>
    <col min="11778" max="11778" width="3.5703125" style="9" customWidth="1"/>
    <col min="11779" max="11779" width="10" style="9" customWidth="1"/>
    <col min="11780" max="11780" width="47.5703125" style="9" customWidth="1"/>
    <col min="11781" max="11782" width="10.140625" style="9" customWidth="1"/>
    <col min="11783" max="11783" width="13.7109375" style="9" customWidth="1"/>
    <col min="11784" max="12033" width="9.140625" style="9"/>
    <col min="12034" max="12034" width="3.5703125" style="9" customWidth="1"/>
    <col min="12035" max="12035" width="10" style="9" customWidth="1"/>
    <col min="12036" max="12036" width="47.5703125" style="9" customWidth="1"/>
    <col min="12037" max="12038" width="10.140625" style="9" customWidth="1"/>
    <col min="12039" max="12039" width="13.7109375" style="9" customWidth="1"/>
    <col min="12040" max="12289" width="9.140625" style="9"/>
    <col min="12290" max="12290" width="3.5703125" style="9" customWidth="1"/>
    <col min="12291" max="12291" width="10" style="9" customWidth="1"/>
    <col min="12292" max="12292" width="47.5703125" style="9" customWidth="1"/>
    <col min="12293" max="12294" width="10.140625" style="9" customWidth="1"/>
    <col min="12295" max="12295" width="13.7109375" style="9" customWidth="1"/>
    <col min="12296" max="12545" width="9.140625" style="9"/>
    <col min="12546" max="12546" width="3.5703125" style="9" customWidth="1"/>
    <col min="12547" max="12547" width="10" style="9" customWidth="1"/>
    <col min="12548" max="12548" width="47.5703125" style="9" customWidth="1"/>
    <col min="12549" max="12550" width="10.140625" style="9" customWidth="1"/>
    <col min="12551" max="12551" width="13.7109375" style="9" customWidth="1"/>
    <col min="12552" max="12801" width="9.140625" style="9"/>
    <col min="12802" max="12802" width="3.5703125" style="9" customWidth="1"/>
    <col min="12803" max="12803" width="10" style="9" customWidth="1"/>
    <col min="12804" max="12804" width="47.5703125" style="9" customWidth="1"/>
    <col min="12805" max="12806" width="10.140625" style="9" customWidth="1"/>
    <col min="12807" max="12807" width="13.7109375" style="9" customWidth="1"/>
    <col min="12808" max="13057" width="9.140625" style="9"/>
    <col min="13058" max="13058" width="3.5703125" style="9" customWidth="1"/>
    <col min="13059" max="13059" width="10" style="9" customWidth="1"/>
    <col min="13060" max="13060" width="47.5703125" style="9" customWidth="1"/>
    <col min="13061" max="13062" width="10.140625" style="9" customWidth="1"/>
    <col min="13063" max="13063" width="13.7109375" style="9" customWidth="1"/>
    <col min="13064" max="13313" width="9.140625" style="9"/>
    <col min="13314" max="13314" width="3.5703125" style="9" customWidth="1"/>
    <col min="13315" max="13315" width="10" style="9" customWidth="1"/>
    <col min="13316" max="13316" width="47.5703125" style="9" customWidth="1"/>
    <col min="13317" max="13318" width="10.140625" style="9" customWidth="1"/>
    <col min="13319" max="13319" width="13.7109375" style="9" customWidth="1"/>
    <col min="13320" max="13569" width="9.140625" style="9"/>
    <col min="13570" max="13570" width="3.5703125" style="9" customWidth="1"/>
    <col min="13571" max="13571" width="10" style="9" customWidth="1"/>
    <col min="13572" max="13572" width="47.5703125" style="9" customWidth="1"/>
    <col min="13573" max="13574" width="10.140625" style="9" customWidth="1"/>
    <col min="13575" max="13575" width="13.7109375" style="9" customWidth="1"/>
    <col min="13576" max="13825" width="9.140625" style="9"/>
    <col min="13826" max="13826" width="3.5703125" style="9" customWidth="1"/>
    <col min="13827" max="13827" width="10" style="9" customWidth="1"/>
    <col min="13828" max="13828" width="47.5703125" style="9" customWidth="1"/>
    <col min="13829" max="13830" width="10.140625" style="9" customWidth="1"/>
    <col min="13831" max="13831" width="13.7109375" style="9" customWidth="1"/>
    <col min="13832" max="14081" width="9.140625" style="9"/>
    <col min="14082" max="14082" width="3.5703125" style="9" customWidth="1"/>
    <col min="14083" max="14083" width="10" style="9" customWidth="1"/>
    <col min="14084" max="14084" width="47.5703125" style="9" customWidth="1"/>
    <col min="14085" max="14086" width="10.140625" style="9" customWidth="1"/>
    <col min="14087" max="14087" width="13.7109375" style="9" customWidth="1"/>
    <col min="14088" max="14337" width="9.140625" style="9"/>
    <col min="14338" max="14338" width="3.5703125" style="9" customWidth="1"/>
    <col min="14339" max="14339" width="10" style="9" customWidth="1"/>
    <col min="14340" max="14340" width="47.5703125" style="9" customWidth="1"/>
    <col min="14341" max="14342" width="10.140625" style="9" customWidth="1"/>
    <col min="14343" max="14343" width="13.7109375" style="9" customWidth="1"/>
    <col min="14344" max="14593" width="9.140625" style="9"/>
    <col min="14594" max="14594" width="3.5703125" style="9" customWidth="1"/>
    <col min="14595" max="14595" width="10" style="9" customWidth="1"/>
    <col min="14596" max="14596" width="47.5703125" style="9" customWidth="1"/>
    <col min="14597" max="14598" width="10.140625" style="9" customWidth="1"/>
    <col min="14599" max="14599" width="13.7109375" style="9" customWidth="1"/>
    <col min="14600" max="14849" width="9.140625" style="9"/>
    <col min="14850" max="14850" width="3.5703125" style="9" customWidth="1"/>
    <col min="14851" max="14851" width="10" style="9" customWidth="1"/>
    <col min="14852" max="14852" width="47.5703125" style="9" customWidth="1"/>
    <col min="14853" max="14854" width="10.140625" style="9" customWidth="1"/>
    <col min="14855" max="14855" width="13.7109375" style="9" customWidth="1"/>
    <col min="14856" max="15105" width="9.140625" style="9"/>
    <col min="15106" max="15106" width="3.5703125" style="9" customWidth="1"/>
    <col min="15107" max="15107" width="10" style="9" customWidth="1"/>
    <col min="15108" max="15108" width="47.5703125" style="9" customWidth="1"/>
    <col min="15109" max="15110" width="10.140625" style="9" customWidth="1"/>
    <col min="15111" max="15111" width="13.7109375" style="9" customWidth="1"/>
    <col min="15112" max="15361" width="9.140625" style="9"/>
    <col min="15362" max="15362" width="3.5703125" style="9" customWidth="1"/>
    <col min="15363" max="15363" width="10" style="9" customWidth="1"/>
    <col min="15364" max="15364" width="47.5703125" style="9" customWidth="1"/>
    <col min="15365" max="15366" width="10.140625" style="9" customWidth="1"/>
    <col min="15367" max="15367" width="13.7109375" style="9" customWidth="1"/>
    <col min="15368" max="15617" width="9.140625" style="9"/>
    <col min="15618" max="15618" width="3.5703125" style="9" customWidth="1"/>
    <col min="15619" max="15619" width="10" style="9" customWidth="1"/>
    <col min="15620" max="15620" width="47.5703125" style="9" customWidth="1"/>
    <col min="15621" max="15622" width="10.140625" style="9" customWidth="1"/>
    <col min="15623" max="15623" width="13.7109375" style="9" customWidth="1"/>
    <col min="15624" max="15873" width="9.140625" style="9"/>
    <col min="15874" max="15874" width="3.5703125" style="9" customWidth="1"/>
    <col min="15875" max="15875" width="10" style="9" customWidth="1"/>
    <col min="15876" max="15876" width="47.5703125" style="9" customWidth="1"/>
    <col min="15877" max="15878" width="10.140625" style="9" customWidth="1"/>
    <col min="15879" max="15879" width="13.7109375" style="9" customWidth="1"/>
    <col min="15880" max="16129" width="9.140625" style="9"/>
    <col min="16130" max="16130" width="3.5703125" style="9" customWidth="1"/>
    <col min="16131" max="16131" width="10" style="9" customWidth="1"/>
    <col min="16132" max="16132" width="47.5703125" style="9" customWidth="1"/>
    <col min="16133" max="16134" width="10.140625" style="9" customWidth="1"/>
    <col min="16135" max="16135" width="13.7109375" style="9" customWidth="1"/>
    <col min="16136" max="16384" width="9.140625" style="9"/>
  </cols>
  <sheetData>
    <row r="1" spans="1:11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1199"/>
    </row>
    <row r="2" spans="1:11" ht="12.75" customHeight="1" x14ac:dyDescent="0.2">
      <c r="B2" s="9"/>
    </row>
    <row r="3" spans="1:11" s="277" customFormat="1" ht="15.75" x14ac:dyDescent="0.25">
      <c r="A3" s="3079" t="s">
        <v>1994</v>
      </c>
      <c r="B3" s="3079"/>
      <c r="C3" s="3079"/>
      <c r="D3" s="3079"/>
      <c r="E3" s="3079"/>
      <c r="F3" s="3079"/>
      <c r="G3" s="3079"/>
    </row>
    <row r="4" spans="1:11" s="277" customFormat="1" ht="15.75" x14ac:dyDescent="0.25">
      <c r="B4" s="27"/>
      <c r="C4" s="27"/>
      <c r="D4" s="27"/>
      <c r="E4" s="27"/>
      <c r="F4" s="27"/>
      <c r="G4" s="27"/>
    </row>
    <row r="5" spans="1:11" s="1" customFormat="1" ht="15.75" customHeight="1" x14ac:dyDescent="0.2">
      <c r="B5" s="13"/>
      <c r="C5" s="3129" t="s">
        <v>140</v>
      </c>
      <c r="D5" s="3129"/>
      <c r="E5" s="3129"/>
      <c r="F5" s="260"/>
      <c r="G5" s="260"/>
    </row>
    <row r="6" spans="1:11" s="3" customFormat="1" ht="12" thickBot="1" x14ac:dyDescent="0.25">
      <c r="B6" s="2"/>
      <c r="C6" s="2"/>
      <c r="D6" s="2"/>
      <c r="E6" s="5" t="s">
        <v>19</v>
      </c>
      <c r="F6" s="8"/>
    </row>
    <row r="7" spans="1:11" s="7" customFormat="1" ht="12.75" customHeight="1" x14ac:dyDescent="0.2">
      <c r="B7" s="3130"/>
      <c r="C7" s="3123" t="s">
        <v>0</v>
      </c>
      <c r="D7" s="3117" t="s">
        <v>1</v>
      </c>
      <c r="E7" s="3111" t="s">
        <v>141</v>
      </c>
      <c r="F7" s="6"/>
      <c r="G7" s="6"/>
      <c r="H7" s="6"/>
      <c r="I7" s="6"/>
      <c r="J7" s="6"/>
      <c r="K7" s="6"/>
    </row>
    <row r="8" spans="1:11" s="3" customFormat="1" ht="12.75" customHeight="1" thickBot="1" x14ac:dyDescent="0.25">
      <c r="B8" s="3130"/>
      <c r="C8" s="3124"/>
      <c r="D8" s="3121"/>
      <c r="E8" s="3112"/>
    </row>
    <row r="9" spans="1:11" s="3" customFormat="1" ht="12.75" customHeight="1" thickBot="1" x14ac:dyDescent="0.25">
      <c r="B9" s="28"/>
      <c r="C9" s="24" t="s">
        <v>2</v>
      </c>
      <c r="D9" s="18" t="s">
        <v>11</v>
      </c>
      <c r="E9" s="20">
        <f>SUM(E10:E10)</f>
        <v>4750</v>
      </c>
    </row>
    <row r="10" spans="1:11" s="11" customFormat="1" ht="12.75" customHeight="1" thickBot="1" x14ac:dyDescent="0.25">
      <c r="B10" s="280"/>
      <c r="C10" s="2163" t="s">
        <v>4</v>
      </c>
      <c r="D10" s="2164" t="s">
        <v>9</v>
      </c>
      <c r="E10" s="2165">
        <f>F16</f>
        <v>4750</v>
      </c>
      <c r="F10" s="285"/>
    </row>
    <row r="11" spans="1:11" s="277" customFormat="1" ht="12.75" customHeight="1" x14ac:dyDescent="0.25">
      <c r="B11" s="293"/>
      <c r="C11" s="294"/>
      <c r="D11" s="294"/>
      <c r="E11" s="294"/>
      <c r="F11" s="294"/>
      <c r="G11" s="575"/>
    </row>
    <row r="12" spans="1:11" ht="12.75" customHeight="1" x14ac:dyDescent="0.2"/>
    <row r="13" spans="1:11" ht="12.75" customHeight="1" x14ac:dyDescent="0.2">
      <c r="B13" s="3220" t="s">
        <v>1995</v>
      </c>
      <c r="C13" s="3220"/>
      <c r="D13" s="3220"/>
      <c r="E13" s="3220"/>
      <c r="F13" s="3220"/>
      <c r="G13" s="1572"/>
    </row>
    <row r="14" spans="1:11" ht="12.75" customHeight="1" thickBot="1" x14ac:dyDescent="0.25">
      <c r="B14" s="2"/>
      <c r="C14" s="2"/>
      <c r="D14" s="2"/>
      <c r="E14" s="12"/>
      <c r="G14" s="90" t="s">
        <v>19</v>
      </c>
    </row>
    <row r="15" spans="1:11" ht="38.25" customHeight="1" thickBot="1" x14ac:dyDescent="0.25">
      <c r="A15" s="265" t="s">
        <v>142</v>
      </c>
      <c r="B15" s="261" t="s">
        <v>24</v>
      </c>
      <c r="C15" s="271" t="s">
        <v>1996</v>
      </c>
      <c r="D15" s="269" t="s">
        <v>33</v>
      </c>
      <c r="E15" s="2171" t="s">
        <v>143</v>
      </c>
      <c r="F15" s="2187" t="s">
        <v>144</v>
      </c>
      <c r="G15" s="273" t="s">
        <v>38</v>
      </c>
    </row>
    <row r="16" spans="1:11" s="38" customFormat="1" ht="15" customHeight="1" thickBot="1" x14ac:dyDescent="0.25">
      <c r="A16" s="20">
        <f>A17</f>
        <v>4000</v>
      </c>
      <c r="B16" s="25" t="s">
        <v>25</v>
      </c>
      <c r="C16" s="23" t="s">
        <v>23</v>
      </c>
      <c r="D16" s="18" t="s">
        <v>27</v>
      </c>
      <c r="E16" s="20">
        <f>E17</f>
        <v>4750</v>
      </c>
      <c r="F16" s="20">
        <f>F17</f>
        <v>4750</v>
      </c>
      <c r="G16" s="804" t="s">
        <v>21</v>
      </c>
    </row>
    <row r="17" spans="1:7" ht="12.75" customHeight="1" thickBot="1" x14ac:dyDescent="0.25">
      <c r="A17" s="2166">
        <v>4000</v>
      </c>
      <c r="B17" s="2167" t="s">
        <v>26</v>
      </c>
      <c r="C17" s="2168" t="s">
        <v>1997</v>
      </c>
      <c r="D17" s="2169" t="s">
        <v>1998</v>
      </c>
      <c r="E17" s="2614">
        <v>4750</v>
      </c>
      <c r="F17" s="2170">
        <v>4750</v>
      </c>
      <c r="G17" s="804"/>
    </row>
    <row r="18" spans="1:7" ht="12.75" customHeight="1" x14ac:dyDescent="0.2"/>
    <row r="19" spans="1:7" ht="12.75" customHeight="1" x14ac:dyDescent="0.2"/>
  </sheetData>
  <mergeCells count="8">
    <mergeCell ref="B13:F13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45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9"/>
    <col min="2" max="2" width="3.5703125" style="10" customWidth="1"/>
    <col min="3" max="3" width="10" style="9" customWidth="1"/>
    <col min="4" max="4" width="45.140625" style="9" customWidth="1"/>
    <col min="5" max="6" width="11.7109375" style="9" customWidth="1"/>
    <col min="7" max="7" width="10.140625" style="9" customWidth="1"/>
    <col min="8" max="8" width="16.42578125" style="10" customWidth="1"/>
    <col min="9" max="9" width="9.140625" style="9"/>
    <col min="10" max="10" width="14.140625" style="9" customWidth="1"/>
    <col min="11" max="16384" width="9.140625" style="9"/>
  </cols>
  <sheetData>
    <row r="1" spans="1:10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557"/>
      <c r="I1" s="1199"/>
    </row>
    <row r="2" spans="1:10" ht="12.75" customHeight="1" x14ac:dyDescent="0.2">
      <c r="F2" s="276"/>
      <c r="G2" s="276"/>
      <c r="H2" s="558"/>
      <c r="I2" s="276"/>
    </row>
    <row r="3" spans="1:10" s="277" customFormat="1" ht="15.75" x14ac:dyDescent="0.25">
      <c r="A3" s="3079" t="s">
        <v>1356</v>
      </c>
      <c r="B3" s="3079"/>
      <c r="C3" s="3079"/>
      <c r="D3" s="3079"/>
      <c r="E3" s="3079"/>
      <c r="F3" s="3079"/>
      <c r="G3" s="3079"/>
      <c r="H3" s="559"/>
      <c r="I3" s="560"/>
    </row>
    <row r="4" spans="1:10" s="277" customFormat="1" ht="15.75" x14ac:dyDescent="0.25">
      <c r="B4" s="27"/>
      <c r="C4" s="27"/>
      <c r="D4" s="27"/>
      <c r="E4" s="27"/>
      <c r="F4" s="27"/>
      <c r="G4" s="27"/>
      <c r="H4" s="27"/>
      <c r="I4" s="560"/>
    </row>
    <row r="5" spans="1:10" s="1" customFormat="1" ht="15.75" customHeight="1" x14ac:dyDescent="0.2">
      <c r="B5" s="13"/>
      <c r="C5" s="3129" t="s">
        <v>140</v>
      </c>
      <c r="D5" s="3129"/>
      <c r="E5" s="3129"/>
      <c r="F5" s="260"/>
      <c r="G5" s="260"/>
      <c r="H5" s="260"/>
      <c r="I5" s="561"/>
    </row>
    <row r="6" spans="1:10" s="3" customFormat="1" ht="12" thickBot="1" x14ac:dyDescent="0.25">
      <c r="B6" s="2"/>
      <c r="C6" s="2"/>
      <c r="D6" s="2"/>
      <c r="E6" s="5" t="s">
        <v>19</v>
      </c>
      <c r="F6" s="90"/>
      <c r="G6" s="278"/>
      <c r="H6" s="279"/>
      <c r="I6" s="279"/>
    </row>
    <row r="7" spans="1:10" s="7" customFormat="1" ht="12.75" customHeight="1" x14ac:dyDescent="0.2">
      <c r="B7" s="3130"/>
      <c r="C7" s="3123" t="s">
        <v>0</v>
      </c>
      <c r="D7" s="3117" t="s">
        <v>1</v>
      </c>
      <c r="E7" s="3111" t="s">
        <v>141</v>
      </c>
      <c r="F7" s="160"/>
      <c r="G7" s="6"/>
      <c r="H7" s="6"/>
      <c r="I7" s="6"/>
      <c r="J7" s="6"/>
    </row>
    <row r="8" spans="1:10" s="3" customFormat="1" ht="12.75" customHeight="1" thickBot="1" x14ac:dyDescent="0.25">
      <c r="B8" s="3130"/>
      <c r="C8" s="3124"/>
      <c r="D8" s="3121"/>
      <c r="E8" s="3112"/>
      <c r="F8" s="160"/>
      <c r="G8" s="279"/>
      <c r="H8" s="279"/>
      <c r="I8" s="279"/>
    </row>
    <row r="9" spans="1:10" s="3" customFormat="1" ht="12.75" customHeight="1" thickBot="1" x14ac:dyDescent="0.25">
      <c r="B9" s="28"/>
      <c r="C9" s="24" t="s">
        <v>2</v>
      </c>
      <c r="D9" s="18" t="s">
        <v>11</v>
      </c>
      <c r="E9" s="20">
        <f>SUM(E10:E11)</f>
        <v>1365</v>
      </c>
      <c r="F9" s="26"/>
      <c r="G9" s="279"/>
      <c r="H9" s="1567"/>
      <c r="I9" s="279"/>
    </row>
    <row r="10" spans="1:10" s="11" customFormat="1" ht="12.75" customHeight="1" x14ac:dyDescent="0.2">
      <c r="B10" s="280"/>
      <c r="C10" s="281" t="s">
        <v>4</v>
      </c>
      <c r="D10" s="282" t="s">
        <v>9</v>
      </c>
      <c r="E10" s="283">
        <f>F18</f>
        <v>415</v>
      </c>
      <c r="F10" s="284"/>
      <c r="G10" s="285"/>
      <c r="H10" s="1568"/>
    </row>
    <row r="11" spans="1:10" s="11" customFormat="1" ht="12.75" customHeight="1" thickBot="1" x14ac:dyDescent="0.25">
      <c r="B11" s="280"/>
      <c r="C11" s="1569" t="s">
        <v>6</v>
      </c>
      <c r="D11" s="1570" t="s">
        <v>12</v>
      </c>
      <c r="E11" s="292">
        <f>F35</f>
        <v>950</v>
      </c>
      <c r="F11" s="289"/>
      <c r="H11" s="1568"/>
    </row>
    <row r="12" spans="1:10" s="277" customFormat="1" ht="12.75" customHeight="1" x14ac:dyDescent="0.25">
      <c r="B12" s="293"/>
      <c r="C12" s="294"/>
      <c r="D12" s="294"/>
      <c r="E12" s="294"/>
      <c r="F12" s="294"/>
      <c r="G12" s="294"/>
      <c r="H12" s="1571"/>
    </row>
    <row r="13" spans="1:10" ht="12.75" customHeight="1" x14ac:dyDescent="0.2"/>
    <row r="14" spans="1:10" ht="18.75" customHeight="1" x14ac:dyDescent="0.2">
      <c r="B14" s="35" t="s">
        <v>1357</v>
      </c>
      <c r="C14" s="35"/>
      <c r="D14" s="35"/>
      <c r="E14" s="35"/>
      <c r="F14" s="35"/>
      <c r="G14" s="35"/>
      <c r="H14" s="1572"/>
    </row>
    <row r="15" spans="1:10" ht="12.75" customHeight="1" thickBot="1" x14ac:dyDescent="0.25">
      <c r="B15" s="2"/>
      <c r="C15" s="2"/>
      <c r="D15" s="2"/>
      <c r="E15" s="12"/>
      <c r="F15" s="12"/>
      <c r="G15" s="90" t="s">
        <v>19</v>
      </c>
      <c r="H15" s="278"/>
    </row>
    <row r="16" spans="1:10" ht="12.75" customHeight="1" x14ac:dyDescent="0.2">
      <c r="A16" s="3101" t="s">
        <v>142</v>
      </c>
      <c r="B16" s="3123" t="s">
        <v>24</v>
      </c>
      <c r="C16" s="3105" t="s">
        <v>1358</v>
      </c>
      <c r="D16" s="3125" t="s">
        <v>33</v>
      </c>
      <c r="E16" s="3109" t="s">
        <v>143</v>
      </c>
      <c r="F16" s="3111" t="s">
        <v>144</v>
      </c>
      <c r="G16" s="3099" t="s">
        <v>38</v>
      </c>
      <c r="H16" s="9"/>
    </row>
    <row r="17" spans="1:9" ht="20.25" customHeight="1" thickBot="1" x14ac:dyDescent="0.25">
      <c r="A17" s="3102"/>
      <c r="B17" s="3124"/>
      <c r="C17" s="3106"/>
      <c r="D17" s="3126"/>
      <c r="E17" s="3110"/>
      <c r="F17" s="3112"/>
      <c r="G17" s="3100"/>
      <c r="H17" s="9"/>
    </row>
    <row r="18" spans="1:9" ht="15" customHeight="1" thickBot="1" x14ac:dyDescent="0.25">
      <c r="A18" s="20">
        <f>A19+A21+A23+A25+A27</f>
        <v>383</v>
      </c>
      <c r="B18" s="19" t="s">
        <v>25</v>
      </c>
      <c r="C18" s="23" t="s">
        <v>23</v>
      </c>
      <c r="D18" s="18" t="s">
        <v>27</v>
      </c>
      <c r="E18" s="734">
        <f>E19+E21+E23+E25+E27</f>
        <v>415</v>
      </c>
      <c r="F18" s="734">
        <v>415</v>
      </c>
      <c r="G18" s="215" t="s">
        <v>21</v>
      </c>
      <c r="H18" s="9"/>
    </row>
    <row r="19" spans="1:9" ht="12.75" customHeight="1" x14ac:dyDescent="0.2">
      <c r="A19" s="1573">
        <f>+A20</f>
        <v>75</v>
      </c>
      <c r="B19" s="1574" t="s">
        <v>26</v>
      </c>
      <c r="C19" s="1575" t="s">
        <v>21</v>
      </c>
      <c r="D19" s="1576" t="s">
        <v>1359</v>
      </c>
      <c r="E19" s="2615">
        <f>+E20</f>
        <v>75</v>
      </c>
      <c r="F19" s="1577">
        <v>75</v>
      </c>
      <c r="G19" s="301"/>
      <c r="H19" s="9"/>
    </row>
    <row r="20" spans="1:9" ht="12.75" customHeight="1" x14ac:dyDescent="0.2">
      <c r="A20" s="817">
        <v>75</v>
      </c>
      <c r="B20" s="1219" t="s">
        <v>36</v>
      </c>
      <c r="C20" s="1578" t="s">
        <v>1360</v>
      </c>
      <c r="D20" s="1579" t="s">
        <v>1361</v>
      </c>
      <c r="E20" s="2616">
        <v>75</v>
      </c>
      <c r="F20" s="1580">
        <v>75</v>
      </c>
      <c r="G20" s="14"/>
      <c r="H20" s="9"/>
    </row>
    <row r="21" spans="1:9" ht="12.75" customHeight="1" x14ac:dyDescent="0.2">
      <c r="A21" s="1581">
        <f>A22</f>
        <v>30</v>
      </c>
      <c r="B21" s="1582" t="s">
        <v>26</v>
      </c>
      <c r="C21" s="1583" t="s">
        <v>21</v>
      </c>
      <c r="D21" s="1584" t="s">
        <v>1362</v>
      </c>
      <c r="E21" s="2617">
        <f>E22</f>
        <v>100</v>
      </c>
      <c r="F21" s="1585">
        <v>100</v>
      </c>
      <c r="G21" s="15"/>
      <c r="H21" s="9"/>
    </row>
    <row r="22" spans="1:9" ht="12.75" customHeight="1" x14ac:dyDescent="0.2">
      <c r="A22" s="817">
        <v>30</v>
      </c>
      <c r="B22" s="1219" t="s">
        <v>36</v>
      </c>
      <c r="C22" s="1578" t="s">
        <v>1363</v>
      </c>
      <c r="D22" s="1579" t="s">
        <v>1364</v>
      </c>
      <c r="E22" s="2616">
        <v>100</v>
      </c>
      <c r="F22" s="1580">
        <v>100</v>
      </c>
      <c r="G22" s="14"/>
      <c r="H22" s="9"/>
    </row>
    <row r="23" spans="1:9" ht="12.75" customHeight="1" x14ac:dyDescent="0.2">
      <c r="A23" s="1581">
        <f>SUM(A24:A24)</f>
        <v>180</v>
      </c>
      <c r="B23" s="1582" t="s">
        <v>26</v>
      </c>
      <c r="C23" s="1583" t="s">
        <v>21</v>
      </c>
      <c r="D23" s="1584" t="s">
        <v>1365</v>
      </c>
      <c r="E23" s="2617">
        <f>SUM(E24:E24)</f>
        <v>200</v>
      </c>
      <c r="F23" s="1585">
        <v>200</v>
      </c>
      <c r="G23" s="15"/>
      <c r="H23" s="9"/>
    </row>
    <row r="24" spans="1:9" ht="12.75" customHeight="1" x14ac:dyDescent="0.2">
      <c r="A24" s="817">
        <v>180</v>
      </c>
      <c r="B24" s="1219" t="s">
        <v>36</v>
      </c>
      <c r="C24" s="1578" t="s">
        <v>1366</v>
      </c>
      <c r="D24" s="1579" t="s">
        <v>1367</v>
      </c>
      <c r="E24" s="2616">
        <v>200</v>
      </c>
      <c r="F24" s="1580">
        <v>200</v>
      </c>
      <c r="G24" s="14"/>
      <c r="H24" s="9"/>
    </row>
    <row r="25" spans="1:9" ht="12.75" customHeight="1" x14ac:dyDescent="0.2">
      <c r="A25" s="1581">
        <f>A26</f>
        <v>80</v>
      </c>
      <c r="B25" s="1582" t="s">
        <v>26</v>
      </c>
      <c r="C25" s="1583" t="s">
        <v>21</v>
      </c>
      <c r="D25" s="1584" t="s">
        <v>1368</v>
      </c>
      <c r="E25" s="2617">
        <f>E26</f>
        <v>40</v>
      </c>
      <c r="F25" s="1585">
        <v>40</v>
      </c>
      <c r="G25" s="15"/>
      <c r="H25" s="9"/>
    </row>
    <row r="26" spans="1:9" ht="12.75" customHeight="1" x14ac:dyDescent="0.2">
      <c r="A26" s="817">
        <v>80</v>
      </c>
      <c r="B26" s="1219" t="s">
        <v>36</v>
      </c>
      <c r="C26" s="1578" t="s">
        <v>1369</v>
      </c>
      <c r="D26" s="1586" t="s">
        <v>1370</v>
      </c>
      <c r="E26" s="2616">
        <v>40</v>
      </c>
      <c r="F26" s="1580">
        <v>40</v>
      </c>
      <c r="G26" s="14"/>
      <c r="H26" s="9"/>
    </row>
    <row r="27" spans="1:9" ht="12.75" customHeight="1" x14ac:dyDescent="0.2">
      <c r="A27" s="1293">
        <f>A28</f>
        <v>18</v>
      </c>
      <c r="B27" s="1294" t="s">
        <v>26</v>
      </c>
      <c r="C27" s="663" t="s">
        <v>21</v>
      </c>
      <c r="D27" s="664" t="s">
        <v>481</v>
      </c>
      <c r="E27" s="2470">
        <f>E28</f>
        <v>0</v>
      </c>
      <c r="F27" s="665">
        <v>0</v>
      </c>
      <c r="G27" s="815"/>
      <c r="H27" s="9"/>
    </row>
    <row r="28" spans="1:9" ht="12.75" customHeight="1" thickBot="1" x14ac:dyDescent="0.25">
      <c r="A28" s="384">
        <v>18</v>
      </c>
      <c r="B28" s="1587" t="s">
        <v>36</v>
      </c>
      <c r="C28" s="1588">
        <v>116001</v>
      </c>
      <c r="D28" s="1589" t="s">
        <v>1371</v>
      </c>
      <c r="E28" s="2540">
        <v>0</v>
      </c>
      <c r="F28" s="29">
        <v>0</v>
      </c>
      <c r="G28" s="37"/>
      <c r="H28" s="9"/>
      <c r="I28" s="276"/>
    </row>
    <row r="29" spans="1:9" ht="12.75" customHeight="1" x14ac:dyDescent="0.2"/>
    <row r="30" spans="1:9" ht="12.75" customHeight="1" x14ac:dyDescent="0.2"/>
    <row r="31" spans="1:9" ht="18.75" customHeight="1" x14ac:dyDescent="0.2">
      <c r="B31" s="35" t="s">
        <v>1372</v>
      </c>
      <c r="C31" s="35"/>
      <c r="D31" s="35"/>
      <c r="E31" s="35"/>
      <c r="F31" s="35"/>
      <c r="G31" s="35"/>
      <c r="H31" s="13"/>
    </row>
    <row r="32" spans="1:9" ht="12" thickBot="1" x14ac:dyDescent="0.25">
      <c r="B32" s="2"/>
      <c r="C32" s="2"/>
      <c r="D32" s="2"/>
      <c r="E32" s="5"/>
      <c r="F32" s="5"/>
      <c r="G32" s="5" t="s">
        <v>19</v>
      </c>
      <c r="H32" s="8"/>
    </row>
    <row r="33" spans="1:11" ht="11.25" customHeight="1" x14ac:dyDescent="0.2">
      <c r="A33" s="3101" t="s">
        <v>142</v>
      </c>
      <c r="B33" s="3103" t="s">
        <v>24</v>
      </c>
      <c r="C33" s="3105" t="s">
        <v>1373</v>
      </c>
      <c r="D33" s="3117" t="s">
        <v>35</v>
      </c>
      <c r="E33" s="3109" t="s">
        <v>143</v>
      </c>
      <c r="F33" s="3111" t="s">
        <v>144</v>
      </c>
      <c r="G33" s="3119" t="s">
        <v>38</v>
      </c>
      <c r="H33" s="9"/>
    </row>
    <row r="34" spans="1:11" ht="18.75" customHeight="1" thickBot="1" x14ac:dyDescent="0.25">
      <c r="A34" s="3102"/>
      <c r="B34" s="3104"/>
      <c r="C34" s="3106"/>
      <c r="D34" s="3121"/>
      <c r="E34" s="3110"/>
      <c r="F34" s="3112"/>
      <c r="G34" s="3122"/>
      <c r="H34" s="9"/>
    </row>
    <row r="35" spans="1:11" ht="15" customHeight="1" thickBot="1" x14ac:dyDescent="0.25">
      <c r="A35" s="20">
        <v>1150</v>
      </c>
      <c r="B35" s="25" t="s">
        <v>25</v>
      </c>
      <c r="C35" s="23" t="s">
        <v>23</v>
      </c>
      <c r="D35" s="19" t="s">
        <v>27</v>
      </c>
      <c r="E35" s="20">
        <f>E36</f>
        <v>950</v>
      </c>
      <c r="F35" s="20">
        <v>950</v>
      </c>
      <c r="G35" s="215" t="s">
        <v>21</v>
      </c>
      <c r="H35" s="9"/>
    </row>
    <row r="36" spans="1:11" x14ac:dyDescent="0.2">
      <c r="A36" s="1590">
        <f>SUM(A37:A39)</f>
        <v>1150</v>
      </c>
      <c r="B36" s="1591" t="s">
        <v>21</v>
      </c>
      <c r="C36" s="1592" t="s">
        <v>21</v>
      </c>
      <c r="D36" s="1593" t="s">
        <v>17</v>
      </c>
      <c r="E36" s="2618">
        <f>SUM(E37:E39)</f>
        <v>950</v>
      </c>
      <c r="F36" s="1594">
        <f>F37+F38+F39</f>
        <v>950</v>
      </c>
      <c r="G36" s="1595"/>
      <c r="H36" s="9"/>
    </row>
    <row r="37" spans="1:11" x14ac:dyDescent="0.2">
      <c r="A37" s="844">
        <v>450</v>
      </c>
      <c r="B37" s="1596" t="s">
        <v>25</v>
      </c>
      <c r="C37" s="1597">
        <v>111001</v>
      </c>
      <c r="D37" s="418" t="s">
        <v>1361</v>
      </c>
      <c r="E37" s="2500">
        <v>450</v>
      </c>
      <c r="F37" s="848">
        <v>450</v>
      </c>
      <c r="G37" s="653"/>
      <c r="H37" s="9"/>
    </row>
    <row r="38" spans="1:11" x14ac:dyDescent="0.2">
      <c r="A38" s="844">
        <v>500</v>
      </c>
      <c r="B38" s="1598" t="s">
        <v>25</v>
      </c>
      <c r="C38" s="1599">
        <v>111004</v>
      </c>
      <c r="D38" s="418" t="s">
        <v>1374</v>
      </c>
      <c r="E38" s="2500">
        <v>500</v>
      </c>
      <c r="F38" s="848">
        <v>500</v>
      </c>
      <c r="G38" s="653"/>
      <c r="H38" s="9"/>
    </row>
    <row r="39" spans="1:11" ht="12" thickBot="1" x14ac:dyDescent="0.25">
      <c r="A39" s="779">
        <v>200</v>
      </c>
      <c r="B39" s="1600" t="s">
        <v>25</v>
      </c>
      <c r="C39" s="1601" t="s">
        <v>1375</v>
      </c>
      <c r="D39" s="1602" t="s">
        <v>1376</v>
      </c>
      <c r="E39" s="2569">
        <v>0</v>
      </c>
      <c r="F39" s="1020">
        <v>0</v>
      </c>
      <c r="G39" s="1603"/>
      <c r="H39" s="9"/>
      <c r="K39" s="9" t="s">
        <v>489</v>
      </c>
    </row>
    <row r="41" spans="1:11" x14ac:dyDescent="0.2">
      <c r="A41" s="435"/>
      <c r="B41" s="435"/>
      <c r="C41" s="435"/>
      <c r="D41" s="435"/>
      <c r="F41" s="435"/>
      <c r="G41" s="10"/>
    </row>
    <row r="42" spans="1:11" ht="12.75" x14ac:dyDescent="0.2">
      <c r="A42" s="2190"/>
      <c r="B42" s="2190"/>
      <c r="C42" s="2190"/>
      <c r="F42" s="54"/>
      <c r="G42" s="10"/>
    </row>
    <row r="43" spans="1:11" x14ac:dyDescent="0.2">
      <c r="A43" s="435"/>
      <c r="B43" s="435"/>
      <c r="C43" s="435"/>
      <c r="D43" s="435"/>
      <c r="F43" s="435"/>
      <c r="G43" s="10"/>
    </row>
    <row r="44" spans="1:11" ht="12.75" x14ac:dyDescent="0.2">
      <c r="A44" s="2190"/>
      <c r="B44" s="2190"/>
      <c r="C44" s="2190"/>
      <c r="F44" s="54"/>
      <c r="G44" s="10"/>
    </row>
    <row r="45" spans="1:11" x14ac:dyDescent="0.2">
      <c r="A45" s="435"/>
      <c r="B45" s="435"/>
      <c r="C45" s="435"/>
      <c r="D45" s="435"/>
      <c r="F45" s="435"/>
      <c r="G45" s="10"/>
    </row>
  </sheetData>
  <mergeCells count="21">
    <mergeCell ref="F33:F34"/>
    <mergeCell ref="G33:G34"/>
    <mergeCell ref="A16:A17"/>
    <mergeCell ref="B16:B17"/>
    <mergeCell ref="C16:C17"/>
    <mergeCell ref="D16:D17"/>
    <mergeCell ref="E16:E17"/>
    <mergeCell ref="A33:A34"/>
    <mergeCell ref="B33:B34"/>
    <mergeCell ref="C33:C34"/>
    <mergeCell ref="D33:D34"/>
    <mergeCell ref="E33:E34"/>
    <mergeCell ref="F16:F17"/>
    <mergeCell ref="G16:G17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58"/>
  <sheetViews>
    <sheetView zoomScaleNormal="100" workbookViewId="0">
      <selection activeCell="A2" sqref="A2"/>
    </sheetView>
  </sheetViews>
  <sheetFormatPr defaultRowHeight="11.25" x14ac:dyDescent="0.2"/>
  <cols>
    <col min="1" max="1" width="8.140625" style="1846" customWidth="1"/>
    <col min="2" max="2" width="3.5703125" style="1847" customWidth="1"/>
    <col min="3" max="3" width="10" style="1846" customWidth="1"/>
    <col min="4" max="4" width="45.140625" style="1846" customWidth="1"/>
    <col min="5" max="7" width="10.140625" style="1846" customWidth="1"/>
    <col min="8" max="8" width="17" style="1847" customWidth="1"/>
    <col min="9" max="9" width="11" style="1846" bestFit="1" customWidth="1"/>
    <col min="10" max="10" width="37.28515625" style="1846" customWidth="1"/>
    <col min="11" max="11" width="9.28515625" style="1846" bestFit="1" customWidth="1"/>
    <col min="12" max="12" width="23" style="1846" customWidth="1"/>
    <col min="13" max="16384" width="9.140625" style="1846"/>
  </cols>
  <sheetData>
    <row r="1" spans="1:11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557"/>
      <c r="I1" s="1845"/>
      <c r="J1" s="1845"/>
      <c r="K1" s="1845"/>
    </row>
    <row r="2" spans="1:11" ht="12.75" customHeight="1" x14ac:dyDescent="0.2">
      <c r="F2" s="1845"/>
      <c r="G2" s="1845"/>
      <c r="H2" s="1848"/>
      <c r="I2" s="1845"/>
      <c r="J2" s="1845"/>
      <c r="K2" s="1845"/>
    </row>
    <row r="3" spans="1:11" s="277" customFormat="1" ht="15.75" x14ac:dyDescent="0.25">
      <c r="A3" s="3079" t="s">
        <v>1706</v>
      </c>
      <c r="B3" s="3079"/>
      <c r="C3" s="3079"/>
      <c r="D3" s="3079"/>
      <c r="E3" s="3079"/>
      <c r="F3" s="3079"/>
      <c r="G3" s="3079"/>
      <c r="H3" s="559"/>
      <c r="I3" s="560"/>
      <c r="J3" s="560"/>
      <c r="K3" s="560"/>
    </row>
    <row r="4" spans="1:11" s="277" customFormat="1" ht="15.75" x14ac:dyDescent="0.25">
      <c r="B4" s="27"/>
      <c r="C4" s="27"/>
      <c r="D4" s="27"/>
      <c r="E4" s="27"/>
      <c r="F4" s="27"/>
      <c r="G4" s="27"/>
      <c r="H4" s="27"/>
      <c r="I4" s="560"/>
      <c r="J4" s="560"/>
      <c r="K4" s="560"/>
    </row>
    <row r="5" spans="1:11" s="1" customFormat="1" ht="15.75" customHeight="1" x14ac:dyDescent="0.2">
      <c r="B5" s="13"/>
      <c r="C5" s="3129" t="s">
        <v>140</v>
      </c>
      <c r="D5" s="3129"/>
      <c r="E5" s="3129"/>
      <c r="F5" s="260"/>
      <c r="G5" s="260"/>
      <c r="H5" s="260"/>
      <c r="I5" s="561"/>
      <c r="J5" s="561"/>
      <c r="K5" s="561"/>
    </row>
    <row r="6" spans="1:11" s="1849" customFormat="1" ht="12" thickBot="1" x14ac:dyDescent="0.25">
      <c r="B6" s="1850"/>
      <c r="C6" s="1850"/>
      <c r="D6" s="1850"/>
      <c r="E6" s="5" t="s">
        <v>19</v>
      </c>
      <c r="F6" s="90"/>
      <c r="G6" s="1851"/>
      <c r="H6" s="1852"/>
      <c r="I6" s="1852"/>
      <c r="J6" s="1852"/>
      <c r="K6" s="1852"/>
    </row>
    <row r="7" spans="1:11" s="1853" customFormat="1" ht="12.75" customHeight="1" x14ac:dyDescent="0.2">
      <c r="B7" s="3221"/>
      <c r="C7" s="3222" t="s">
        <v>0</v>
      </c>
      <c r="D7" s="3117" t="s">
        <v>1</v>
      </c>
      <c r="E7" s="3111" t="s">
        <v>141</v>
      </c>
      <c r="F7" s="160"/>
      <c r="G7" s="1854"/>
      <c r="H7" s="1854"/>
      <c r="I7" s="1854"/>
      <c r="J7" s="1854"/>
      <c r="K7" s="1854"/>
    </row>
    <row r="8" spans="1:11" s="1849" customFormat="1" ht="12.75" customHeight="1" thickBot="1" x14ac:dyDescent="0.25">
      <c r="B8" s="3221"/>
      <c r="C8" s="3223"/>
      <c r="D8" s="3121"/>
      <c r="E8" s="3112"/>
      <c r="F8" s="160"/>
      <c r="G8" s="1852"/>
      <c r="H8" s="1855"/>
      <c r="I8" s="1852"/>
      <c r="J8" s="1852"/>
      <c r="K8" s="1852"/>
    </row>
    <row r="9" spans="1:11" s="1849" customFormat="1" ht="12.75" customHeight="1" thickBot="1" x14ac:dyDescent="0.25">
      <c r="B9" s="28"/>
      <c r="C9" s="24" t="s">
        <v>2</v>
      </c>
      <c r="D9" s="18" t="s">
        <v>11</v>
      </c>
      <c r="E9" s="20">
        <f>SUM(E10:E12)</f>
        <v>46251.519999999997</v>
      </c>
      <c r="F9" s="26"/>
      <c r="G9" s="1856"/>
      <c r="H9" s="1855"/>
      <c r="I9" s="1852"/>
      <c r="J9" s="1852"/>
      <c r="K9" s="1852"/>
    </row>
    <row r="10" spans="1:11" s="1857" customFormat="1" ht="12.75" customHeight="1" x14ac:dyDescent="0.2">
      <c r="B10" s="280"/>
      <c r="C10" s="566" t="s">
        <v>4</v>
      </c>
      <c r="D10" s="567" t="s">
        <v>9</v>
      </c>
      <c r="E10" s="1610">
        <f>F19</f>
        <v>37633.699999999997</v>
      </c>
      <c r="F10" s="284"/>
      <c r="G10" s="1858"/>
      <c r="H10" s="1859"/>
    </row>
    <row r="11" spans="1:11" s="1857" customFormat="1" ht="12.75" customHeight="1" x14ac:dyDescent="0.2">
      <c r="B11" s="280"/>
      <c r="C11" s="569" t="s">
        <v>5</v>
      </c>
      <c r="D11" s="570" t="s">
        <v>10</v>
      </c>
      <c r="E11" s="1626">
        <f>F36</f>
        <v>50</v>
      </c>
      <c r="F11" s="284"/>
      <c r="G11" s="1858"/>
      <c r="H11" s="1859"/>
    </row>
    <row r="12" spans="1:11" s="1857" customFormat="1" ht="12.75" customHeight="1" thickBot="1" x14ac:dyDescent="0.25">
      <c r="B12" s="280"/>
      <c r="C12" s="1569" t="s">
        <v>6</v>
      </c>
      <c r="D12" s="1570" t="s">
        <v>12</v>
      </c>
      <c r="E12" s="292">
        <f>F44</f>
        <v>8567.82</v>
      </c>
      <c r="F12" s="289"/>
      <c r="G12" s="1858"/>
      <c r="H12" s="1860"/>
    </row>
    <row r="13" spans="1:11" s="277" customFormat="1" ht="18" x14ac:dyDescent="0.25">
      <c r="B13" s="293"/>
      <c r="C13" s="294"/>
      <c r="D13" s="294"/>
      <c r="E13" s="294"/>
      <c r="F13" s="801"/>
      <c r="G13" s="801"/>
      <c r="H13" s="1861"/>
      <c r="I13" s="560"/>
      <c r="J13" s="560"/>
      <c r="K13" s="560"/>
    </row>
    <row r="14" spans="1:11" ht="12.75" customHeight="1" x14ac:dyDescent="0.2">
      <c r="H14" s="1862"/>
    </row>
    <row r="15" spans="1:11" ht="18.75" customHeight="1" x14ac:dyDescent="0.2">
      <c r="B15" s="35" t="s">
        <v>1707</v>
      </c>
      <c r="C15" s="35"/>
      <c r="D15" s="35"/>
      <c r="E15" s="35"/>
      <c r="F15" s="35"/>
      <c r="G15" s="35"/>
      <c r="H15" s="1572"/>
    </row>
    <row r="16" spans="1:11" ht="12.75" customHeight="1" thickBot="1" x14ac:dyDescent="0.25">
      <c r="B16" s="1850"/>
      <c r="C16" s="1850"/>
      <c r="D16" s="1850"/>
      <c r="E16" s="12"/>
      <c r="F16" s="12"/>
      <c r="G16" s="90" t="s">
        <v>19</v>
      </c>
      <c r="H16" s="1851"/>
    </row>
    <row r="17" spans="1:16" ht="12.75" customHeight="1" x14ac:dyDescent="0.2">
      <c r="A17" s="3194" t="s">
        <v>142</v>
      </c>
      <c r="B17" s="3227" t="s">
        <v>20</v>
      </c>
      <c r="C17" s="3229" t="s">
        <v>1708</v>
      </c>
      <c r="D17" s="3231" t="s">
        <v>33</v>
      </c>
      <c r="E17" s="3109" t="s">
        <v>143</v>
      </c>
      <c r="F17" s="3111" t="s">
        <v>144</v>
      </c>
      <c r="G17" s="3224" t="s">
        <v>38</v>
      </c>
      <c r="H17" s="1846"/>
    </row>
    <row r="18" spans="1:16" ht="21" customHeight="1" thickBot="1" x14ac:dyDescent="0.25">
      <c r="A18" s="3226"/>
      <c r="B18" s="3228"/>
      <c r="C18" s="3230"/>
      <c r="D18" s="3232"/>
      <c r="E18" s="3110"/>
      <c r="F18" s="3233"/>
      <c r="G18" s="3225"/>
      <c r="H18" s="1846"/>
      <c r="I18" s="1845"/>
      <c r="L18" s="1863"/>
    </row>
    <row r="19" spans="1:16" ht="12.75" customHeight="1" thickBot="1" x14ac:dyDescent="0.25">
      <c r="A19" s="17">
        <f>A20+A27</f>
        <v>35042.300000000003</v>
      </c>
      <c r="B19" s="1617" t="s">
        <v>25</v>
      </c>
      <c r="C19" s="23" t="s">
        <v>23</v>
      </c>
      <c r="D19" s="19" t="s">
        <v>27</v>
      </c>
      <c r="E19" s="20">
        <v>37633.699999999997</v>
      </c>
      <c r="F19" s="20">
        <v>37633.699999999997</v>
      </c>
      <c r="G19" s="215" t="s">
        <v>21</v>
      </c>
      <c r="H19" s="1863"/>
      <c r="I19" s="1845"/>
      <c r="K19" s="1864"/>
      <c r="L19" s="1864"/>
      <c r="M19" s="1864"/>
      <c r="N19" s="1864"/>
      <c r="O19" s="1864"/>
    </row>
    <row r="20" spans="1:16" ht="12.75" customHeight="1" x14ac:dyDescent="0.2">
      <c r="A20" s="2975">
        <f>SUM(A21:A26)</f>
        <v>24948.3</v>
      </c>
      <c r="B20" s="1294" t="s">
        <v>26</v>
      </c>
      <c r="C20" s="663" t="s">
        <v>21</v>
      </c>
      <c r="D20" s="1865" t="s">
        <v>1709</v>
      </c>
      <c r="E20" s="2619">
        <f>SUM(E21:E26)</f>
        <v>27947.45</v>
      </c>
      <c r="F20" s="1866">
        <f>SUM(F21:F26)</f>
        <v>27947.45</v>
      </c>
      <c r="G20" s="1867"/>
      <c r="H20" s="1846"/>
      <c r="I20" s="3015"/>
      <c r="M20" s="1864"/>
      <c r="N20" s="1864"/>
      <c r="O20" s="1864"/>
    </row>
    <row r="21" spans="1:16" ht="12.75" customHeight="1" x14ac:dyDescent="0.2">
      <c r="A21" s="2976">
        <v>17480</v>
      </c>
      <c r="B21" s="669" t="s">
        <v>36</v>
      </c>
      <c r="C21" s="1869">
        <v>121000</v>
      </c>
      <c r="D21" s="1870" t="s">
        <v>1710</v>
      </c>
      <c r="E21" s="2620">
        <v>20542.45</v>
      </c>
      <c r="F21" s="1871">
        <v>20542.45</v>
      </c>
      <c r="G21" s="653"/>
      <c r="H21" s="1846"/>
      <c r="I21" s="1868"/>
      <c r="M21" s="1864"/>
      <c r="N21" s="1864"/>
      <c r="O21" s="1864"/>
    </row>
    <row r="22" spans="1:16" ht="12.75" customHeight="1" x14ac:dyDescent="0.2">
      <c r="A22" s="2976">
        <v>4969.3</v>
      </c>
      <c r="B22" s="669" t="s">
        <v>36</v>
      </c>
      <c r="C22" s="1869">
        <v>123100</v>
      </c>
      <c r="D22" s="1870" t="s">
        <v>1711</v>
      </c>
      <c r="E22" s="2620">
        <v>4800</v>
      </c>
      <c r="F22" s="1871">
        <v>4800</v>
      </c>
      <c r="G22" s="1872"/>
      <c r="H22" s="1846"/>
      <c r="I22" s="1868"/>
      <c r="M22" s="1864"/>
      <c r="N22" s="1864"/>
      <c r="O22" s="1864"/>
    </row>
    <row r="23" spans="1:16" ht="12.75" customHeight="1" x14ac:dyDescent="0.2">
      <c r="A23" s="2976">
        <v>360</v>
      </c>
      <c r="B23" s="669" t="s">
        <v>36</v>
      </c>
      <c r="C23" s="652" t="s">
        <v>1712</v>
      </c>
      <c r="D23" s="1870" t="s">
        <v>1713</v>
      </c>
      <c r="E23" s="2620">
        <v>360</v>
      </c>
      <c r="F23" s="1871">
        <v>360</v>
      </c>
      <c r="G23" s="1872"/>
      <c r="H23" s="1846"/>
      <c r="I23" s="1868"/>
      <c r="M23" s="1864"/>
      <c r="N23" s="1864"/>
      <c r="O23" s="1864"/>
    </row>
    <row r="24" spans="1:16" ht="12.75" customHeight="1" x14ac:dyDescent="0.2">
      <c r="A24" s="2976">
        <v>1737</v>
      </c>
      <c r="B24" s="669" t="s">
        <v>36</v>
      </c>
      <c r="C24" s="652" t="s">
        <v>1714</v>
      </c>
      <c r="D24" s="1870" t="s">
        <v>1715</v>
      </c>
      <c r="E24" s="2620">
        <v>1743</v>
      </c>
      <c r="F24" s="1871">
        <v>1743</v>
      </c>
      <c r="G24" s="653"/>
      <c r="H24" s="1846"/>
      <c r="I24" s="1868"/>
      <c r="M24" s="1864"/>
      <c r="N24" s="1864"/>
      <c r="O24" s="1864"/>
    </row>
    <row r="25" spans="1:16" ht="12.75" customHeight="1" x14ac:dyDescent="0.2">
      <c r="A25" s="2976">
        <v>30</v>
      </c>
      <c r="B25" s="669" t="s">
        <v>36</v>
      </c>
      <c r="C25" s="1869">
        <v>127902</v>
      </c>
      <c r="D25" s="1870" t="s">
        <v>1716</v>
      </c>
      <c r="E25" s="2620">
        <v>130</v>
      </c>
      <c r="F25" s="1871">
        <v>130</v>
      </c>
      <c r="G25" s="653"/>
      <c r="H25" s="1846"/>
      <c r="I25" s="1868"/>
      <c r="M25" s="1864"/>
      <c r="N25" s="1864"/>
      <c r="O25" s="1864"/>
    </row>
    <row r="26" spans="1:16" ht="12.75" customHeight="1" x14ac:dyDescent="0.2">
      <c r="A26" s="2976">
        <v>372</v>
      </c>
      <c r="B26" s="669" t="s">
        <v>36</v>
      </c>
      <c r="C26" s="1869">
        <v>124100</v>
      </c>
      <c r="D26" s="1870" t="s">
        <v>1717</v>
      </c>
      <c r="E26" s="2620">
        <v>372</v>
      </c>
      <c r="F26" s="1871">
        <v>372</v>
      </c>
      <c r="G26" s="653"/>
      <c r="H26" s="1846"/>
      <c r="I26" s="1868"/>
      <c r="M26" s="1864"/>
      <c r="N26" s="1864"/>
      <c r="O26" s="1864"/>
    </row>
    <row r="27" spans="1:16" ht="12.75" customHeight="1" x14ac:dyDescent="0.2">
      <c r="A27" s="2977">
        <f>SUM(A28:A29)</f>
        <v>10094</v>
      </c>
      <c r="B27" s="2979" t="s">
        <v>26</v>
      </c>
      <c r="C27" s="1873" t="s">
        <v>21</v>
      </c>
      <c r="D27" s="1874" t="s">
        <v>481</v>
      </c>
      <c r="E27" s="2621">
        <f>SUM(E28:E29)</f>
        <v>9686.25</v>
      </c>
      <c r="F27" s="1875">
        <f>SUM(F28:F29)</f>
        <v>9686.25</v>
      </c>
      <c r="G27" s="1872"/>
      <c r="H27" s="1846"/>
      <c r="I27" s="1868"/>
      <c r="J27" s="636"/>
      <c r="K27" s="1876"/>
      <c r="M27" s="1864"/>
      <c r="N27" s="1864"/>
      <c r="O27" s="1864"/>
    </row>
    <row r="28" spans="1:16" ht="12.75" customHeight="1" x14ac:dyDescent="0.2">
      <c r="A28" s="2976">
        <v>9487</v>
      </c>
      <c r="B28" s="669" t="s">
        <v>36</v>
      </c>
      <c r="C28" s="1869">
        <v>175045</v>
      </c>
      <c r="D28" s="1870" t="s">
        <v>1718</v>
      </c>
      <c r="E28" s="2622">
        <v>9079.25</v>
      </c>
      <c r="F28" s="1871">
        <v>9079.25</v>
      </c>
      <c r="G28" s="1872"/>
      <c r="H28" s="1846"/>
      <c r="I28" s="1868"/>
      <c r="J28" s="651"/>
      <c r="K28" s="1877"/>
      <c r="M28" s="1864"/>
      <c r="N28" s="1864"/>
      <c r="O28" s="1864"/>
    </row>
    <row r="29" spans="1:16" ht="12.75" customHeight="1" thickBot="1" x14ac:dyDescent="0.25">
      <c r="A29" s="2978">
        <v>607</v>
      </c>
      <c r="B29" s="1587" t="s">
        <v>36</v>
      </c>
      <c r="C29" s="1588">
        <v>256500</v>
      </c>
      <c r="D29" s="1878" t="s">
        <v>1719</v>
      </c>
      <c r="E29" s="2623">
        <v>607</v>
      </c>
      <c r="F29" s="1879">
        <v>607</v>
      </c>
      <c r="G29" s="1880"/>
      <c r="H29" s="1846"/>
      <c r="I29" s="636"/>
      <c r="J29" s="636"/>
      <c r="K29" s="1881"/>
      <c r="M29" s="1864"/>
      <c r="N29" s="1864"/>
      <c r="O29" s="1864"/>
    </row>
    <row r="30" spans="1:16" ht="12.75" customHeight="1" x14ac:dyDescent="0.2">
      <c r="B30" s="1882"/>
      <c r="C30" s="1882"/>
      <c r="D30" s="1882"/>
      <c r="E30" s="1882"/>
      <c r="F30" s="1882"/>
      <c r="G30" s="1882"/>
      <c r="H30" s="1882"/>
      <c r="I30" s="636"/>
      <c r="J30" s="651"/>
      <c r="K30" s="1883"/>
      <c r="M30" s="1877"/>
      <c r="N30" s="1864"/>
      <c r="O30" s="1864"/>
      <c r="P30" s="1864"/>
    </row>
    <row r="31" spans="1:16" ht="12.75" customHeight="1" x14ac:dyDescent="0.2">
      <c r="B31" s="1884"/>
      <c r="C31" s="1884"/>
      <c r="D31" s="1884"/>
      <c r="E31" s="1884"/>
      <c r="F31" s="1884"/>
      <c r="G31" s="1884"/>
      <c r="H31" s="1884"/>
      <c r="I31" s="636"/>
      <c r="J31" s="651"/>
      <c r="K31" s="1883"/>
      <c r="M31" s="1877"/>
      <c r="N31" s="1864"/>
      <c r="O31" s="1864"/>
      <c r="P31" s="1864"/>
    </row>
    <row r="32" spans="1:16" s="9" customFormat="1" ht="18.75" customHeight="1" x14ac:dyDescent="0.2">
      <c r="B32" s="35" t="s">
        <v>1720</v>
      </c>
      <c r="C32" s="35"/>
      <c r="D32" s="35"/>
      <c r="E32" s="35"/>
      <c r="F32" s="35"/>
      <c r="G32" s="35"/>
      <c r="H32" s="1572"/>
    </row>
    <row r="33" spans="1:16" s="9" customFormat="1" ht="12.75" customHeight="1" thickBot="1" x14ac:dyDescent="0.25">
      <c r="B33" s="2"/>
      <c r="C33" s="2"/>
      <c r="D33" s="2"/>
      <c r="E33" s="12"/>
      <c r="F33" s="12"/>
      <c r="G33" s="90" t="s">
        <v>19</v>
      </c>
      <c r="H33" s="278"/>
    </row>
    <row r="34" spans="1:16" s="9" customFormat="1" ht="12.75" customHeight="1" x14ac:dyDescent="0.2">
      <c r="A34" s="3101" t="s">
        <v>142</v>
      </c>
      <c r="B34" s="3123" t="s">
        <v>24</v>
      </c>
      <c r="C34" s="3105" t="s">
        <v>1721</v>
      </c>
      <c r="D34" s="3125" t="s">
        <v>40</v>
      </c>
      <c r="E34" s="3109" t="s">
        <v>143</v>
      </c>
      <c r="F34" s="3111" t="s">
        <v>144</v>
      </c>
      <c r="G34" s="3127" t="s">
        <v>38</v>
      </c>
    </row>
    <row r="35" spans="1:16" s="9" customFormat="1" ht="18.75" customHeight="1" thickBot="1" x14ac:dyDescent="0.25">
      <c r="A35" s="3102"/>
      <c r="B35" s="3124"/>
      <c r="C35" s="3106"/>
      <c r="D35" s="3126"/>
      <c r="E35" s="3110"/>
      <c r="F35" s="3112"/>
      <c r="G35" s="3128"/>
    </row>
    <row r="36" spans="1:16" s="9" customFormat="1" ht="15" customHeight="1" thickBot="1" x14ac:dyDescent="0.25">
      <c r="A36" s="20">
        <f>A37</f>
        <v>50</v>
      </c>
      <c r="B36" s="19" t="s">
        <v>25</v>
      </c>
      <c r="C36" s="23" t="s">
        <v>23</v>
      </c>
      <c r="D36" s="18" t="s">
        <v>27</v>
      </c>
      <c r="E36" s="20">
        <f>E37</f>
        <v>50</v>
      </c>
      <c r="F36" s="20">
        <v>50</v>
      </c>
      <c r="G36" s="215" t="s">
        <v>21</v>
      </c>
    </row>
    <row r="37" spans="1:16" s="38" customFormat="1" ht="12.75" customHeight="1" thickBot="1" x14ac:dyDescent="0.25">
      <c r="A37" s="2965">
        <v>50</v>
      </c>
      <c r="B37" s="2966" t="s">
        <v>25</v>
      </c>
      <c r="C37" s="2967" t="s">
        <v>1722</v>
      </c>
      <c r="D37" s="1885" t="s">
        <v>1723</v>
      </c>
      <c r="E37" s="2968">
        <v>50</v>
      </c>
      <c r="F37" s="2969">
        <v>50</v>
      </c>
      <c r="G37" s="198"/>
    </row>
    <row r="38" spans="1:16" x14ac:dyDescent="0.2">
      <c r="K38" s="1886"/>
      <c r="L38" s="1886"/>
      <c r="M38" s="1877"/>
      <c r="N38" s="1864"/>
      <c r="O38" s="1864"/>
      <c r="P38" s="1864"/>
    </row>
    <row r="39" spans="1:16" x14ac:dyDescent="0.2">
      <c r="L39" s="1887"/>
      <c r="M39" s="1881"/>
      <c r="N39" s="1864"/>
      <c r="O39" s="1864"/>
      <c r="P39" s="1864"/>
    </row>
    <row r="40" spans="1:16" ht="18.75" customHeight="1" x14ac:dyDescent="0.2">
      <c r="A40" s="2869"/>
      <c r="B40" s="35" t="s">
        <v>1724</v>
      </c>
      <c r="C40" s="35"/>
      <c r="D40" s="35"/>
      <c r="E40" s="35"/>
      <c r="F40" s="35"/>
      <c r="G40" s="35"/>
      <c r="H40" s="260"/>
      <c r="L40" s="1888"/>
      <c r="M40" s="1883"/>
      <c r="N40" s="1864"/>
      <c r="O40" s="1864"/>
      <c r="P40" s="1864"/>
    </row>
    <row r="41" spans="1:16" ht="12" thickBot="1" x14ac:dyDescent="0.25">
      <c r="A41" s="2869"/>
      <c r="B41" s="2870"/>
      <c r="C41" s="2870"/>
      <c r="D41" s="2870"/>
      <c r="E41" s="5"/>
      <c r="F41" s="5"/>
      <c r="G41" s="5" t="s">
        <v>19</v>
      </c>
      <c r="H41" s="1851"/>
      <c r="I41" s="1845"/>
      <c r="J41" s="1845"/>
      <c r="L41" s="1887"/>
      <c r="M41" s="1881"/>
      <c r="N41" s="1864"/>
      <c r="O41" s="1864"/>
      <c r="P41" s="1864"/>
    </row>
    <row r="42" spans="1:16" ht="11.25" customHeight="1" x14ac:dyDescent="0.2">
      <c r="A42" s="3101" t="s">
        <v>142</v>
      </c>
      <c r="B42" s="3234" t="s">
        <v>24</v>
      </c>
      <c r="C42" s="3236" t="s">
        <v>1725</v>
      </c>
      <c r="D42" s="3125" t="s">
        <v>35</v>
      </c>
      <c r="E42" s="3109" t="s">
        <v>143</v>
      </c>
      <c r="F42" s="3111" t="s">
        <v>144</v>
      </c>
      <c r="G42" s="3119" t="s">
        <v>38</v>
      </c>
      <c r="H42" s="1845"/>
      <c r="I42" s="1845"/>
      <c r="J42" s="1845"/>
      <c r="K42" s="1886"/>
      <c r="L42" s="1877"/>
      <c r="M42" s="1864"/>
      <c r="N42" s="1864"/>
      <c r="O42" s="1864"/>
    </row>
    <row r="43" spans="1:16" ht="17.25" customHeight="1" thickBot="1" x14ac:dyDescent="0.25">
      <c r="A43" s="3102"/>
      <c r="B43" s="3235"/>
      <c r="C43" s="3237"/>
      <c r="D43" s="3126"/>
      <c r="E43" s="3110"/>
      <c r="F43" s="3112"/>
      <c r="G43" s="3122"/>
      <c r="H43" s="1845"/>
      <c r="I43" s="1845"/>
      <c r="J43" s="1845"/>
      <c r="K43" s="1887"/>
      <c r="L43" s="1881"/>
      <c r="M43" s="1864"/>
      <c r="N43" s="1864"/>
      <c r="O43" s="1864"/>
    </row>
    <row r="44" spans="1:16" ht="13.5" customHeight="1" thickBot="1" x14ac:dyDescent="0.25">
      <c r="A44" s="20">
        <f>A45</f>
        <v>2400</v>
      </c>
      <c r="B44" s="1889" t="s">
        <v>25</v>
      </c>
      <c r="C44" s="1664" t="s">
        <v>23</v>
      </c>
      <c r="D44" s="18" t="s">
        <v>27</v>
      </c>
      <c r="E44" s="20">
        <v>8567.82</v>
      </c>
      <c r="F44" s="20">
        <v>8567.82</v>
      </c>
      <c r="G44" s="215" t="s">
        <v>21</v>
      </c>
      <c r="H44" s="1845"/>
      <c r="I44" s="1845"/>
      <c r="J44" s="1845"/>
      <c r="K44" s="1887"/>
      <c r="L44" s="1881"/>
      <c r="M44" s="1864"/>
      <c r="N44" s="1864"/>
      <c r="O44" s="1864"/>
    </row>
    <row r="45" spans="1:16" x14ac:dyDescent="0.2">
      <c r="A45" s="1581">
        <f>A46+A48+A47</f>
        <v>2400</v>
      </c>
      <c r="B45" s="1582" t="s">
        <v>25</v>
      </c>
      <c r="C45" s="1583" t="s">
        <v>21</v>
      </c>
      <c r="D45" s="1890" t="s">
        <v>17</v>
      </c>
      <c r="E45" s="2624">
        <f>SUM(E46:E48)</f>
        <v>8567.82</v>
      </c>
      <c r="F45" s="1891">
        <f>SUM(F46:F48)</f>
        <v>8567.82</v>
      </c>
      <c r="G45" s="1892"/>
      <c r="H45" s="1845"/>
      <c r="I45" s="1845"/>
      <c r="J45" s="1845"/>
      <c r="K45" s="1887"/>
      <c r="L45" s="1881"/>
      <c r="M45" s="1864"/>
      <c r="N45" s="1864"/>
      <c r="O45" s="1864"/>
    </row>
    <row r="46" spans="1:16" ht="22.5" x14ac:dyDescent="0.2">
      <c r="A46" s="2653">
        <v>1900</v>
      </c>
      <c r="B46" s="65" t="s">
        <v>25</v>
      </c>
      <c r="C46" s="66" t="s">
        <v>1726</v>
      </c>
      <c r="D46" s="2871" t="s">
        <v>2187</v>
      </c>
      <c r="E46" s="2609">
        <v>4567.82</v>
      </c>
      <c r="F46" s="2656">
        <v>4567.82</v>
      </c>
      <c r="G46" s="1893"/>
      <c r="H46" s="1845"/>
      <c r="I46" s="1845"/>
      <c r="J46" s="1845"/>
      <c r="K46" s="1887"/>
      <c r="L46" s="1881"/>
      <c r="M46" s="1864"/>
      <c r="N46" s="1864"/>
      <c r="O46" s="1864"/>
    </row>
    <row r="47" spans="1:16" x14ac:dyDescent="0.2">
      <c r="A47" s="1896">
        <v>0</v>
      </c>
      <c r="B47" s="1897" t="s">
        <v>25</v>
      </c>
      <c r="C47" s="2970" t="s">
        <v>2188</v>
      </c>
      <c r="D47" s="1898" t="s">
        <v>1729</v>
      </c>
      <c r="E47" s="2971">
        <v>4000</v>
      </c>
      <c r="F47" s="1899">
        <v>4000</v>
      </c>
      <c r="G47" s="2872"/>
      <c r="H47" s="1845"/>
      <c r="I47" s="1845"/>
      <c r="J47" s="1845"/>
      <c r="K47" s="1864"/>
      <c r="L47" s="1864"/>
      <c r="M47" s="1864"/>
      <c r="N47" s="1864"/>
      <c r="O47" s="1864"/>
    </row>
    <row r="48" spans="1:16" ht="12" thickBot="1" x14ac:dyDescent="0.25">
      <c r="A48" s="1721">
        <v>500</v>
      </c>
      <c r="B48" s="2972" t="s">
        <v>25</v>
      </c>
      <c r="C48" s="1723" t="s">
        <v>1727</v>
      </c>
      <c r="D48" s="2973" t="s">
        <v>1728</v>
      </c>
      <c r="E48" s="2625">
        <v>0</v>
      </c>
      <c r="F48" s="1725">
        <v>0</v>
      </c>
      <c r="G48" s="2974"/>
      <c r="H48" s="1845"/>
      <c r="I48" s="1845"/>
      <c r="J48" s="1845"/>
      <c r="K48" s="1894"/>
      <c r="L48" s="1895"/>
      <c r="M48" s="1864"/>
      <c r="N48" s="1864"/>
      <c r="O48" s="1864"/>
    </row>
    <row r="49" spans="1:11" s="1847" customFormat="1" x14ac:dyDescent="0.2">
      <c r="A49" s="2191"/>
      <c r="B49" s="1882"/>
      <c r="C49" s="1882"/>
      <c r="D49" s="1846"/>
      <c r="E49" s="1846"/>
      <c r="F49" s="1846"/>
      <c r="G49" s="1846"/>
      <c r="I49" s="1846"/>
      <c r="J49" s="1846"/>
      <c r="K49" s="1846"/>
    </row>
    <row r="50" spans="1:11" s="1847" customFormat="1" x14ac:dyDescent="0.2">
      <c r="A50" s="435"/>
      <c r="B50" s="435"/>
      <c r="C50" s="435"/>
      <c r="D50" s="435"/>
      <c r="E50" s="9"/>
      <c r="F50" s="435"/>
      <c r="G50" s="10"/>
      <c r="I50" s="1846"/>
      <c r="J50" s="1846"/>
      <c r="K50" s="1846"/>
    </row>
    <row r="51" spans="1:11" s="1847" customFormat="1" ht="12.75" x14ac:dyDescent="0.2">
      <c r="A51" s="2190"/>
      <c r="B51" s="2190"/>
      <c r="C51" s="2190"/>
      <c r="D51" s="9"/>
      <c r="E51" s="9"/>
      <c r="F51" s="54"/>
      <c r="G51" s="10"/>
      <c r="I51" s="1846"/>
      <c r="J51" s="1846"/>
      <c r="K51" s="1846"/>
    </row>
    <row r="52" spans="1:11" x14ac:dyDescent="0.2">
      <c r="A52" s="435"/>
      <c r="B52" s="435"/>
      <c r="C52" s="435"/>
      <c r="D52" s="435"/>
      <c r="E52" s="9"/>
      <c r="F52" s="435"/>
      <c r="G52" s="10"/>
    </row>
    <row r="53" spans="1:11" s="1847" customFormat="1" ht="12.75" x14ac:dyDescent="0.2">
      <c r="A53" s="2190"/>
      <c r="B53" s="2190"/>
      <c r="C53" s="2190"/>
      <c r="D53" s="9"/>
      <c r="E53" s="9"/>
      <c r="F53" s="54"/>
      <c r="G53" s="10"/>
      <c r="I53" s="1846"/>
      <c r="J53" s="1846"/>
      <c r="K53" s="1846"/>
    </row>
    <row r="54" spans="1:11" x14ac:dyDescent="0.2">
      <c r="A54" s="435"/>
      <c r="B54" s="435"/>
      <c r="C54" s="435"/>
      <c r="D54" s="435"/>
      <c r="E54" s="9"/>
      <c r="F54" s="435"/>
      <c r="G54" s="10"/>
    </row>
    <row r="55" spans="1:11" x14ac:dyDescent="0.2">
      <c r="B55" s="2191"/>
    </row>
    <row r="56" spans="1:11" x14ac:dyDescent="0.2">
      <c r="B56" s="2191"/>
    </row>
    <row r="57" spans="1:11" x14ac:dyDescent="0.2">
      <c r="B57" s="2191"/>
    </row>
    <row r="58" spans="1:11" x14ac:dyDescent="0.2">
      <c r="B58" s="2191"/>
    </row>
  </sheetData>
  <mergeCells count="28">
    <mergeCell ref="G42:G43"/>
    <mergeCell ref="A42:A43"/>
    <mergeCell ref="B42:B43"/>
    <mergeCell ref="C42:C43"/>
    <mergeCell ref="D42:D43"/>
    <mergeCell ref="E42:E43"/>
    <mergeCell ref="F42:F43"/>
    <mergeCell ref="G17:G18"/>
    <mergeCell ref="A34:A35"/>
    <mergeCell ref="B34:B35"/>
    <mergeCell ref="C34:C35"/>
    <mergeCell ref="D34:D35"/>
    <mergeCell ref="E34:E35"/>
    <mergeCell ref="F34:F35"/>
    <mergeCell ref="G34:G35"/>
    <mergeCell ref="A17:A18"/>
    <mergeCell ref="B17:B18"/>
    <mergeCell ref="C17:C18"/>
    <mergeCell ref="D17:D18"/>
    <mergeCell ref="E17:E18"/>
    <mergeCell ref="F17:F18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222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9"/>
    <col min="2" max="2" width="3.5703125" style="10" customWidth="1"/>
    <col min="3" max="3" width="10.42578125" style="10" bestFit="1" customWidth="1"/>
    <col min="4" max="4" width="45.140625" style="9" customWidth="1"/>
    <col min="5" max="5" width="10.85546875" style="9" customWidth="1"/>
    <col min="6" max="6" width="11.5703125" style="9" customWidth="1"/>
    <col min="7" max="7" width="22.85546875" style="9" customWidth="1"/>
    <col min="8" max="8" width="16.28515625" style="9" customWidth="1"/>
    <col min="9" max="9" width="35.28515625" style="9" bestFit="1" customWidth="1"/>
    <col min="10" max="16384" width="9.140625" style="9"/>
  </cols>
  <sheetData>
    <row r="1" spans="1:7" ht="18" x14ac:dyDescent="0.25">
      <c r="A1" s="3028" t="s">
        <v>665</v>
      </c>
      <c r="B1" s="3028"/>
      <c r="C1" s="3028"/>
      <c r="D1" s="3028"/>
      <c r="E1" s="3028"/>
      <c r="F1" s="3028"/>
      <c r="G1" s="3028"/>
    </row>
    <row r="2" spans="1:7" x14ac:dyDescent="0.2">
      <c r="F2" s="276"/>
      <c r="G2" s="276"/>
    </row>
    <row r="3" spans="1:7" s="277" customFormat="1" ht="15.75" x14ac:dyDescent="0.25">
      <c r="A3" s="3079" t="s">
        <v>206</v>
      </c>
      <c r="B3" s="3079"/>
      <c r="C3" s="3079"/>
      <c r="D3" s="3079"/>
      <c r="E3" s="3079"/>
      <c r="F3" s="3079"/>
      <c r="G3" s="3079"/>
    </row>
    <row r="4" spans="1:7" s="277" customFormat="1" ht="15.75" x14ac:dyDescent="0.25">
      <c r="B4" s="27"/>
      <c r="C4" s="27"/>
      <c r="D4" s="27"/>
      <c r="E4" s="27"/>
      <c r="F4" s="27"/>
      <c r="G4" s="27"/>
    </row>
    <row r="5" spans="1:7" s="1" customFormat="1" ht="15.75" x14ac:dyDescent="0.2">
      <c r="B5" s="13"/>
      <c r="C5" s="3129" t="s">
        <v>140</v>
      </c>
      <c r="D5" s="3129"/>
      <c r="E5" s="3129"/>
      <c r="F5" s="258"/>
      <c r="G5" s="258"/>
    </row>
    <row r="6" spans="1:7" s="3" customFormat="1" ht="12" thickBot="1" x14ac:dyDescent="0.25">
      <c r="B6" s="2"/>
      <c r="C6" s="2"/>
      <c r="D6" s="2"/>
      <c r="E6" s="5" t="s">
        <v>19</v>
      </c>
      <c r="F6" s="90"/>
      <c r="G6" s="278"/>
    </row>
    <row r="7" spans="1:7" s="7" customFormat="1" ht="12.75" x14ac:dyDescent="0.2">
      <c r="B7" s="3130"/>
      <c r="C7" s="3123" t="s">
        <v>0</v>
      </c>
      <c r="D7" s="3117" t="s">
        <v>1</v>
      </c>
      <c r="E7" s="3111" t="s">
        <v>141</v>
      </c>
      <c r="F7" s="160"/>
      <c r="G7" s="6"/>
    </row>
    <row r="8" spans="1:7" s="3" customFormat="1" ht="12" thickBot="1" x14ac:dyDescent="0.25">
      <c r="B8" s="3130"/>
      <c r="C8" s="3124"/>
      <c r="D8" s="3121"/>
      <c r="E8" s="3112"/>
      <c r="F8" s="160"/>
      <c r="G8" s="279"/>
    </row>
    <row r="9" spans="1:7" s="3" customFormat="1" ht="12" thickBot="1" x14ac:dyDescent="0.25">
      <c r="B9" s="28"/>
      <c r="C9" s="24" t="s">
        <v>2</v>
      </c>
      <c r="D9" s="18" t="s">
        <v>11</v>
      </c>
      <c r="E9" s="20">
        <f>SUM(E10:E12)</f>
        <v>235266</v>
      </c>
      <c r="F9" s="26"/>
      <c r="G9" s="279"/>
    </row>
    <row r="10" spans="1:7" s="11" customFormat="1" ht="12.75" x14ac:dyDescent="0.2">
      <c r="B10" s="280"/>
      <c r="C10" s="281" t="s">
        <v>4</v>
      </c>
      <c r="D10" s="282" t="s">
        <v>9</v>
      </c>
      <c r="E10" s="283">
        <f>F19</f>
        <v>5800</v>
      </c>
      <c r="F10" s="284"/>
      <c r="G10" s="285"/>
    </row>
    <row r="11" spans="1:7" s="11" customFormat="1" ht="12.75" x14ac:dyDescent="0.2">
      <c r="B11" s="280"/>
      <c r="C11" s="286" t="s">
        <v>6</v>
      </c>
      <c r="D11" s="287" t="s">
        <v>12</v>
      </c>
      <c r="E11" s="288">
        <f>F32</f>
        <v>11000</v>
      </c>
      <c r="F11" s="289"/>
    </row>
    <row r="12" spans="1:7" s="11" customFormat="1" ht="13.5" thickBot="1" x14ac:dyDescent="0.25">
      <c r="B12" s="280"/>
      <c r="C12" s="290" t="s">
        <v>7</v>
      </c>
      <c r="D12" s="291" t="s">
        <v>13</v>
      </c>
      <c r="E12" s="292">
        <f>F41</f>
        <v>218466</v>
      </c>
      <c r="F12" s="289"/>
    </row>
    <row r="13" spans="1:7" s="277" customFormat="1" ht="18" x14ac:dyDescent="0.25">
      <c r="B13" s="293"/>
      <c r="C13" s="293"/>
      <c r="D13" s="294"/>
      <c r="E13" s="294"/>
      <c r="F13" s="294"/>
      <c r="G13" s="294"/>
    </row>
    <row r="15" spans="1:7" ht="15.75" x14ac:dyDescent="0.2">
      <c r="B15" s="295" t="s">
        <v>207</v>
      </c>
      <c r="C15" s="258"/>
      <c r="D15" s="13"/>
      <c r="E15" s="13"/>
      <c r="F15" s="13"/>
      <c r="G15" s="13"/>
    </row>
    <row r="16" spans="1:7" ht="12" thickBot="1" x14ac:dyDescent="0.25">
      <c r="B16" s="2"/>
      <c r="C16" s="2"/>
      <c r="D16" s="2"/>
      <c r="E16" s="12"/>
      <c r="F16" s="12"/>
      <c r="G16" s="12" t="s">
        <v>19</v>
      </c>
    </row>
    <row r="17" spans="1:7" x14ac:dyDescent="0.2">
      <c r="A17" s="3101" t="s">
        <v>142</v>
      </c>
      <c r="B17" s="3113" t="s">
        <v>20</v>
      </c>
      <c r="C17" s="3115" t="s">
        <v>208</v>
      </c>
      <c r="D17" s="3125" t="s">
        <v>33</v>
      </c>
      <c r="E17" s="3109" t="s">
        <v>143</v>
      </c>
      <c r="F17" s="3111" t="s">
        <v>144</v>
      </c>
      <c r="G17" s="3099" t="s">
        <v>38</v>
      </c>
    </row>
    <row r="18" spans="1:7" ht="12" thickBot="1" x14ac:dyDescent="0.25">
      <c r="A18" s="3102"/>
      <c r="B18" s="3134"/>
      <c r="C18" s="3133"/>
      <c r="D18" s="3126"/>
      <c r="E18" s="3110"/>
      <c r="F18" s="3112"/>
      <c r="G18" s="3100"/>
    </row>
    <row r="19" spans="1:7" ht="12" thickBot="1" x14ac:dyDescent="0.25">
      <c r="A19" s="20">
        <f>SUM(A20:A25)</f>
        <v>5800</v>
      </c>
      <c r="B19" s="19" t="s">
        <v>25</v>
      </c>
      <c r="C19" s="23" t="s">
        <v>23</v>
      </c>
      <c r="D19" s="18" t="s">
        <v>27</v>
      </c>
      <c r="E19" s="20">
        <f>SUM(E20:E25)</f>
        <v>5800</v>
      </c>
      <c r="F19" s="20">
        <v>5800</v>
      </c>
      <c r="G19" s="215" t="s">
        <v>21</v>
      </c>
    </row>
    <row r="20" spans="1:7" x14ac:dyDescent="0.2">
      <c r="A20" s="296">
        <v>800</v>
      </c>
      <c r="B20" s="297" t="s">
        <v>36</v>
      </c>
      <c r="C20" s="298" t="s">
        <v>209</v>
      </c>
      <c r="D20" s="299" t="s">
        <v>210</v>
      </c>
      <c r="E20" s="2626">
        <v>800</v>
      </c>
      <c r="F20" s="300">
        <v>800</v>
      </c>
      <c r="G20" s="301"/>
    </row>
    <row r="21" spans="1:7" x14ac:dyDescent="0.2">
      <c r="A21" s="302">
        <v>800</v>
      </c>
      <c r="B21" s="303" t="s">
        <v>36</v>
      </c>
      <c r="C21" s="304" t="s">
        <v>211</v>
      </c>
      <c r="D21" s="305" t="s">
        <v>212</v>
      </c>
      <c r="E21" s="2627">
        <v>800</v>
      </c>
      <c r="F21" s="306">
        <v>800</v>
      </c>
      <c r="G21" s="14"/>
    </row>
    <row r="22" spans="1:7" x14ac:dyDescent="0.2">
      <c r="A22" s="307">
        <v>600</v>
      </c>
      <c r="B22" s="303" t="s">
        <v>36</v>
      </c>
      <c r="C22" s="309" t="s">
        <v>213</v>
      </c>
      <c r="D22" s="310" t="s">
        <v>214</v>
      </c>
      <c r="E22" s="2523">
        <v>600</v>
      </c>
      <c r="F22" s="311">
        <v>600</v>
      </c>
      <c r="G22" s="312"/>
    </row>
    <row r="23" spans="1:7" x14ac:dyDescent="0.2">
      <c r="A23" s="313">
        <v>800</v>
      </c>
      <c r="B23" s="303" t="s">
        <v>36</v>
      </c>
      <c r="C23" s="314" t="s">
        <v>215</v>
      </c>
      <c r="D23" s="315" t="s">
        <v>216</v>
      </c>
      <c r="E23" s="2628">
        <v>800</v>
      </c>
      <c r="F23" s="316">
        <v>800</v>
      </c>
      <c r="G23" s="312"/>
    </row>
    <row r="24" spans="1:7" x14ac:dyDescent="0.2">
      <c r="A24" s="302">
        <v>800</v>
      </c>
      <c r="B24" s="303" t="s">
        <v>36</v>
      </c>
      <c r="C24" s="304" t="s">
        <v>217</v>
      </c>
      <c r="D24" s="305" t="s">
        <v>218</v>
      </c>
      <c r="E24" s="2627">
        <v>800</v>
      </c>
      <c r="F24" s="306">
        <v>800</v>
      </c>
      <c r="G24" s="14"/>
    </row>
    <row r="25" spans="1:7" ht="12" thickBot="1" x14ac:dyDescent="0.25">
      <c r="A25" s="317">
        <v>2000</v>
      </c>
      <c r="B25" s="2980" t="s">
        <v>36</v>
      </c>
      <c r="C25" s="319" t="s">
        <v>219</v>
      </c>
      <c r="D25" s="320" t="s">
        <v>220</v>
      </c>
      <c r="E25" s="2479">
        <v>2000</v>
      </c>
      <c r="F25" s="321">
        <v>2000</v>
      </c>
      <c r="G25" s="322"/>
    </row>
    <row r="28" spans="1:7" ht="15.75" x14ac:dyDescent="0.2">
      <c r="B28" s="35" t="s">
        <v>221</v>
      </c>
      <c r="C28" s="323"/>
      <c r="D28" s="35"/>
      <c r="E28" s="35"/>
      <c r="F28" s="35"/>
      <c r="G28" s="35"/>
    </row>
    <row r="29" spans="1:7" ht="12" thickBot="1" x14ac:dyDescent="0.25">
      <c r="B29" s="2"/>
      <c r="C29" s="2"/>
      <c r="D29" s="2"/>
      <c r="E29" s="5"/>
      <c r="F29" s="5"/>
      <c r="G29" s="5" t="s">
        <v>19</v>
      </c>
    </row>
    <row r="30" spans="1:7" x14ac:dyDescent="0.2">
      <c r="A30" s="3101" t="s">
        <v>142</v>
      </c>
      <c r="B30" s="3123" t="s">
        <v>24</v>
      </c>
      <c r="C30" s="3105" t="s">
        <v>222</v>
      </c>
      <c r="D30" s="3117" t="s">
        <v>35</v>
      </c>
      <c r="E30" s="3184" t="s">
        <v>143</v>
      </c>
      <c r="F30" s="3111" t="s">
        <v>144</v>
      </c>
      <c r="G30" s="3119" t="s">
        <v>38</v>
      </c>
    </row>
    <row r="31" spans="1:7" ht="12" thickBot="1" x14ac:dyDescent="0.25">
      <c r="A31" s="3102"/>
      <c r="B31" s="3124"/>
      <c r="C31" s="3106"/>
      <c r="D31" s="3121"/>
      <c r="E31" s="3185"/>
      <c r="F31" s="3112"/>
      <c r="G31" s="3122"/>
    </row>
    <row r="32" spans="1:7" ht="12" thickBot="1" x14ac:dyDescent="0.25">
      <c r="A32" s="20">
        <v>0</v>
      </c>
      <c r="B32" s="24" t="s">
        <v>25</v>
      </c>
      <c r="C32" s="23" t="s">
        <v>23</v>
      </c>
      <c r="D32" s="19" t="s">
        <v>27</v>
      </c>
      <c r="E32" s="20">
        <f>E33</f>
        <v>11000</v>
      </c>
      <c r="F32" s="20">
        <v>11000</v>
      </c>
      <c r="G32" s="324" t="s">
        <v>21</v>
      </c>
    </row>
    <row r="33" spans="1:9" x14ac:dyDescent="0.2">
      <c r="A33" s="325">
        <v>0</v>
      </c>
      <c r="B33" s="326" t="s">
        <v>21</v>
      </c>
      <c r="C33" s="327" t="s">
        <v>21</v>
      </c>
      <c r="D33" s="328" t="s">
        <v>17</v>
      </c>
      <c r="E33" s="2610">
        <f>SUM(E34:E34)</f>
        <v>11000</v>
      </c>
      <c r="F33" s="329">
        <f>SUM(F34:F34)</f>
        <v>11000</v>
      </c>
      <c r="G33" s="188"/>
    </row>
    <row r="34" spans="1:9" ht="12" thickBot="1" x14ac:dyDescent="0.25">
      <c r="A34" s="330">
        <v>0</v>
      </c>
      <c r="B34" s="331" t="s">
        <v>25</v>
      </c>
      <c r="C34" s="332">
        <v>149082</v>
      </c>
      <c r="D34" s="333" t="s">
        <v>223</v>
      </c>
      <c r="E34" s="2629">
        <v>11000</v>
      </c>
      <c r="F34" s="334">
        <v>11000</v>
      </c>
      <c r="G34" s="335"/>
    </row>
    <row r="37" spans="1:9" ht="15.75" x14ac:dyDescent="0.2">
      <c r="B37" s="35" t="s">
        <v>224</v>
      </c>
      <c r="C37" s="323"/>
      <c r="D37" s="35"/>
      <c r="E37" s="35"/>
      <c r="F37" s="35"/>
      <c r="G37" s="35"/>
    </row>
    <row r="38" spans="1:9" ht="12" thickBot="1" x14ac:dyDescent="0.25">
      <c r="B38" s="336"/>
      <c r="C38" s="337"/>
      <c r="D38" s="338"/>
      <c r="E38" s="12"/>
      <c r="F38" s="12"/>
      <c r="G38" s="90" t="s">
        <v>19</v>
      </c>
    </row>
    <row r="39" spans="1:9" x14ac:dyDescent="0.2">
      <c r="A39" s="3101" t="s">
        <v>142</v>
      </c>
      <c r="B39" s="3123" t="s">
        <v>24</v>
      </c>
      <c r="C39" s="3137" t="s">
        <v>225</v>
      </c>
      <c r="D39" s="3125" t="s">
        <v>18</v>
      </c>
      <c r="E39" s="3109" t="s">
        <v>143</v>
      </c>
      <c r="F39" s="3111" t="s">
        <v>144</v>
      </c>
      <c r="G39" s="3099" t="s">
        <v>38</v>
      </c>
    </row>
    <row r="40" spans="1:9" ht="12" thickBot="1" x14ac:dyDescent="0.25">
      <c r="A40" s="3102"/>
      <c r="B40" s="3124"/>
      <c r="C40" s="3138"/>
      <c r="D40" s="3126"/>
      <c r="E40" s="3110"/>
      <c r="F40" s="3112"/>
      <c r="G40" s="3100"/>
    </row>
    <row r="41" spans="1:9" ht="12" thickBot="1" x14ac:dyDescent="0.25">
      <c r="A41" s="20">
        <f>SUM(A42:A188)</f>
        <v>192836.3</v>
      </c>
      <c r="B41" s="24" t="s">
        <v>25</v>
      </c>
      <c r="C41" s="23" t="s">
        <v>23</v>
      </c>
      <c r="D41" s="18" t="s">
        <v>27</v>
      </c>
      <c r="E41" s="20">
        <f>SUM(E42:E188)</f>
        <v>218466</v>
      </c>
      <c r="F41" s="20">
        <f>SUM(F42:F188)</f>
        <v>218466</v>
      </c>
      <c r="G41" s="215" t="s">
        <v>21</v>
      </c>
    </row>
    <row r="42" spans="1:9" ht="22.5" x14ac:dyDescent="0.25">
      <c r="A42" s="339">
        <f>4330+410</f>
        <v>4740</v>
      </c>
      <c r="B42" s="340" t="s">
        <v>25</v>
      </c>
      <c r="C42" s="341">
        <v>4620011437</v>
      </c>
      <c r="D42" s="342" t="s">
        <v>226</v>
      </c>
      <c r="E42" s="2630">
        <v>100</v>
      </c>
      <c r="F42" s="343">
        <v>100</v>
      </c>
      <c r="G42" s="344"/>
      <c r="H42" s="345"/>
      <c r="I42" s="345"/>
    </row>
    <row r="43" spans="1:9" ht="22.5" x14ac:dyDescent="0.2">
      <c r="A43" s="346">
        <v>3160</v>
      </c>
      <c r="B43" s="347" t="s">
        <v>25</v>
      </c>
      <c r="C43" s="348">
        <v>4620011437</v>
      </c>
      <c r="D43" s="150" t="s">
        <v>227</v>
      </c>
      <c r="E43" s="2631">
        <v>0</v>
      </c>
      <c r="F43" s="349">
        <v>0</v>
      </c>
      <c r="G43" s="350"/>
      <c r="H43" s="351"/>
      <c r="I43" s="352"/>
    </row>
    <row r="44" spans="1:9" ht="22.5" x14ac:dyDescent="0.2">
      <c r="A44" s="151">
        <v>2340</v>
      </c>
      <c r="B44" s="347" t="s">
        <v>25</v>
      </c>
      <c r="C44" s="348">
        <v>4620021437</v>
      </c>
      <c r="D44" s="150" t="s">
        <v>228</v>
      </c>
      <c r="E44" s="2538">
        <v>2600</v>
      </c>
      <c r="F44" s="353">
        <v>2600</v>
      </c>
      <c r="G44" s="354"/>
      <c r="H44" s="351"/>
      <c r="I44" s="352"/>
    </row>
    <row r="45" spans="1:9" ht="22.5" x14ac:dyDescent="0.2">
      <c r="A45" s="355"/>
      <c r="B45" s="347" t="s">
        <v>25</v>
      </c>
      <c r="C45" s="348">
        <v>4620021437</v>
      </c>
      <c r="D45" s="150" t="s">
        <v>229</v>
      </c>
      <c r="E45" s="2631">
        <v>0</v>
      </c>
      <c r="F45" s="349">
        <v>0</v>
      </c>
      <c r="G45" s="356"/>
      <c r="H45" s="351"/>
      <c r="I45" s="351"/>
    </row>
    <row r="46" spans="1:9" ht="12" x14ac:dyDescent="0.2">
      <c r="A46" s="153">
        <v>300.5</v>
      </c>
      <c r="B46" s="347" t="s">
        <v>25</v>
      </c>
      <c r="C46" s="357">
        <v>4620040000</v>
      </c>
      <c r="D46" s="358" t="s">
        <v>2031</v>
      </c>
      <c r="E46" s="2536">
        <v>600</v>
      </c>
      <c r="F46" s="359">
        <v>600</v>
      </c>
      <c r="G46" s="360"/>
      <c r="H46" s="361"/>
      <c r="I46" s="362"/>
    </row>
    <row r="47" spans="1:9" ht="12" x14ac:dyDescent="0.2">
      <c r="A47" s="153"/>
      <c r="B47" s="347" t="s">
        <v>25</v>
      </c>
      <c r="C47" s="357">
        <v>4620040000</v>
      </c>
      <c r="D47" s="358" t="s">
        <v>2032</v>
      </c>
      <c r="E47" s="2537">
        <v>0</v>
      </c>
      <c r="F47" s="349">
        <v>0</v>
      </c>
      <c r="G47" s="360"/>
      <c r="H47" s="361"/>
      <c r="I47" s="362"/>
    </row>
    <row r="48" spans="1:9" ht="33.75" x14ac:dyDescent="0.2">
      <c r="A48" s="153">
        <v>85</v>
      </c>
      <c r="B48" s="347" t="s">
        <v>25</v>
      </c>
      <c r="C48" s="363">
        <v>4620041403</v>
      </c>
      <c r="D48" s="358" t="s">
        <v>2034</v>
      </c>
      <c r="E48" s="2536">
        <v>676</v>
      </c>
      <c r="F48" s="359">
        <v>206</v>
      </c>
      <c r="G48" s="157" t="s">
        <v>230</v>
      </c>
      <c r="H48" s="361"/>
      <c r="I48" s="362"/>
    </row>
    <row r="49" spans="1:9" ht="22.5" x14ac:dyDescent="0.2">
      <c r="A49" s="153"/>
      <c r="B49" s="347" t="s">
        <v>25</v>
      </c>
      <c r="C49" s="363">
        <v>4620041403</v>
      </c>
      <c r="D49" s="358" t="s">
        <v>2033</v>
      </c>
      <c r="E49" s="2537">
        <v>0</v>
      </c>
      <c r="F49" s="349">
        <v>0</v>
      </c>
      <c r="G49" s="360"/>
      <c r="H49" s="361"/>
      <c r="I49" s="361"/>
    </row>
    <row r="50" spans="1:9" ht="33.75" x14ac:dyDescent="0.2">
      <c r="A50" s="153">
        <v>95</v>
      </c>
      <c r="B50" s="347" t="s">
        <v>25</v>
      </c>
      <c r="C50" s="364">
        <v>4620041405</v>
      </c>
      <c r="D50" s="358" t="s">
        <v>2035</v>
      </c>
      <c r="E50" s="2536">
        <v>434</v>
      </c>
      <c r="F50" s="359">
        <v>204</v>
      </c>
      <c r="G50" s="157" t="s">
        <v>231</v>
      </c>
      <c r="H50" s="361"/>
      <c r="I50" s="362"/>
    </row>
    <row r="51" spans="1:9" ht="22.5" x14ac:dyDescent="0.2">
      <c r="A51" s="153"/>
      <c r="B51" s="347" t="s">
        <v>25</v>
      </c>
      <c r="C51" s="364">
        <v>4620041405</v>
      </c>
      <c r="D51" s="358" t="s">
        <v>2036</v>
      </c>
      <c r="E51" s="2537">
        <v>0</v>
      </c>
      <c r="F51" s="349">
        <v>0</v>
      </c>
      <c r="G51" s="360"/>
      <c r="H51" s="361"/>
      <c r="I51" s="362"/>
    </row>
    <row r="52" spans="1:9" ht="33.75" x14ac:dyDescent="0.2">
      <c r="A52" s="153">
        <v>95</v>
      </c>
      <c r="B52" s="347" t="s">
        <v>25</v>
      </c>
      <c r="C52" s="364">
        <v>4620041409</v>
      </c>
      <c r="D52" s="358" t="s">
        <v>2040</v>
      </c>
      <c r="E52" s="2536">
        <v>669</v>
      </c>
      <c r="F52" s="359">
        <v>209</v>
      </c>
      <c r="G52" s="157" t="s">
        <v>232</v>
      </c>
      <c r="H52" s="361"/>
      <c r="I52" s="362"/>
    </row>
    <row r="53" spans="1:9" ht="22.5" x14ac:dyDescent="0.2">
      <c r="A53" s="151"/>
      <c r="B53" s="347" t="s">
        <v>25</v>
      </c>
      <c r="C53" s="365">
        <v>4620041409</v>
      </c>
      <c r="D53" s="358" t="s">
        <v>2037</v>
      </c>
      <c r="E53" s="2631">
        <v>0</v>
      </c>
      <c r="F53" s="349">
        <v>0</v>
      </c>
      <c r="G53" s="360"/>
      <c r="H53" s="361"/>
      <c r="I53" s="362"/>
    </row>
    <row r="54" spans="1:9" ht="33.75" x14ac:dyDescent="0.2">
      <c r="A54" s="153">
        <v>95</v>
      </c>
      <c r="B54" s="366" t="s">
        <v>25</v>
      </c>
      <c r="C54" s="367">
        <v>4620041411</v>
      </c>
      <c r="D54" s="368" t="s">
        <v>2038</v>
      </c>
      <c r="E54" s="2536">
        <v>645</v>
      </c>
      <c r="F54" s="359">
        <v>205</v>
      </c>
      <c r="G54" s="157" t="s">
        <v>233</v>
      </c>
      <c r="H54" s="361"/>
      <c r="I54" s="362"/>
    </row>
    <row r="55" spans="1:9" ht="22.5" x14ac:dyDescent="0.2">
      <c r="A55" s="151"/>
      <c r="B55" s="375" t="s">
        <v>25</v>
      </c>
      <c r="C55" s="364">
        <v>4620041411</v>
      </c>
      <c r="D55" s="358" t="s">
        <v>2039</v>
      </c>
      <c r="E55" s="2631">
        <v>0</v>
      </c>
      <c r="F55" s="349">
        <v>0</v>
      </c>
      <c r="G55" s="1494"/>
      <c r="H55" s="361"/>
      <c r="I55" s="361"/>
    </row>
    <row r="56" spans="1:9" ht="33.75" x14ac:dyDescent="0.2">
      <c r="A56" s="153">
        <v>95</v>
      </c>
      <c r="B56" s="366" t="s">
        <v>25</v>
      </c>
      <c r="C56" s="367">
        <v>4620041413</v>
      </c>
      <c r="D56" s="368" t="s">
        <v>2041</v>
      </c>
      <c r="E56" s="2536">
        <v>454</v>
      </c>
      <c r="F56" s="359">
        <v>454</v>
      </c>
      <c r="G56" s="379"/>
      <c r="H56" s="361"/>
      <c r="I56" s="362"/>
    </row>
    <row r="57" spans="1:9" ht="34.5" thickBot="1" x14ac:dyDescent="0.25">
      <c r="A57" s="179"/>
      <c r="B57" s="369" t="s">
        <v>25</v>
      </c>
      <c r="C57" s="370">
        <v>4620041413</v>
      </c>
      <c r="D57" s="3001" t="s">
        <v>2042</v>
      </c>
      <c r="E57" s="2539">
        <v>0</v>
      </c>
      <c r="F57" s="3002">
        <v>0</v>
      </c>
      <c r="G57" s="1544"/>
      <c r="H57" s="361"/>
      <c r="I57" s="361"/>
    </row>
    <row r="59" spans="1:9" ht="15.75" x14ac:dyDescent="0.2">
      <c r="B59" s="35" t="s">
        <v>224</v>
      </c>
      <c r="C59" s="2195"/>
      <c r="D59" s="35"/>
      <c r="E59" s="35"/>
      <c r="F59" s="35"/>
      <c r="G59" s="35"/>
    </row>
    <row r="60" spans="1:9" ht="12" thickBot="1" x14ac:dyDescent="0.25">
      <c r="B60" s="336"/>
      <c r="C60" s="337"/>
      <c r="D60" s="338"/>
      <c r="E60" s="12"/>
      <c r="F60" s="12"/>
      <c r="G60" s="90" t="s">
        <v>19</v>
      </c>
    </row>
    <row r="61" spans="1:9" x14ac:dyDescent="0.2">
      <c r="A61" s="3101" t="s">
        <v>142</v>
      </c>
      <c r="B61" s="3123" t="s">
        <v>24</v>
      </c>
      <c r="C61" s="3137" t="s">
        <v>225</v>
      </c>
      <c r="D61" s="3125" t="s">
        <v>18</v>
      </c>
      <c r="E61" s="3109" t="s">
        <v>143</v>
      </c>
      <c r="F61" s="3111" t="s">
        <v>144</v>
      </c>
      <c r="G61" s="3099" t="s">
        <v>38</v>
      </c>
    </row>
    <row r="62" spans="1:9" ht="12" thickBot="1" x14ac:dyDescent="0.25">
      <c r="A62" s="3102"/>
      <c r="B62" s="3124"/>
      <c r="C62" s="3138"/>
      <c r="D62" s="3126"/>
      <c r="E62" s="3110"/>
      <c r="F62" s="3112"/>
      <c r="G62" s="3100"/>
    </row>
    <row r="63" spans="1:9" ht="12" thickBot="1" x14ac:dyDescent="0.25">
      <c r="A63" s="1690" t="s">
        <v>234</v>
      </c>
      <c r="B63" s="24" t="s">
        <v>25</v>
      </c>
      <c r="C63" s="23" t="s">
        <v>23</v>
      </c>
      <c r="D63" s="18" t="s">
        <v>27</v>
      </c>
      <c r="E63" s="1691" t="s">
        <v>234</v>
      </c>
      <c r="F63" s="1691" t="s">
        <v>234</v>
      </c>
      <c r="G63" s="215" t="s">
        <v>21</v>
      </c>
    </row>
    <row r="64" spans="1:9" ht="33.75" x14ac:dyDescent="0.2">
      <c r="A64" s="153">
        <v>150</v>
      </c>
      <c r="B64" s="366" t="s">
        <v>25</v>
      </c>
      <c r="C64" s="357">
        <v>4620041414</v>
      </c>
      <c r="D64" s="368" t="s">
        <v>2043</v>
      </c>
      <c r="E64" s="2536">
        <v>818</v>
      </c>
      <c r="F64" s="359">
        <v>818</v>
      </c>
      <c r="G64" s="379"/>
      <c r="H64" s="361"/>
      <c r="I64" s="362"/>
    </row>
    <row r="65" spans="1:9" ht="33.75" x14ac:dyDescent="0.2">
      <c r="A65" s="153"/>
      <c r="B65" s="375" t="s">
        <v>25</v>
      </c>
      <c r="C65" s="357">
        <v>4620041414</v>
      </c>
      <c r="D65" s="358" t="s">
        <v>2044</v>
      </c>
      <c r="E65" s="2537">
        <v>0</v>
      </c>
      <c r="F65" s="349">
        <v>0</v>
      </c>
      <c r="G65" s="360"/>
      <c r="H65" s="361"/>
      <c r="I65" s="362"/>
    </row>
    <row r="66" spans="1:9" ht="45" x14ac:dyDescent="0.2">
      <c r="A66" s="151">
        <v>1580</v>
      </c>
      <c r="B66" s="375" t="s">
        <v>25</v>
      </c>
      <c r="C66" s="348">
        <v>4620051412</v>
      </c>
      <c r="D66" s="150" t="s">
        <v>235</v>
      </c>
      <c r="E66" s="2538">
        <v>100</v>
      </c>
      <c r="F66" s="353">
        <v>1800</v>
      </c>
      <c r="G66" s="157" t="s">
        <v>236</v>
      </c>
      <c r="H66" s="361"/>
      <c r="I66" s="361"/>
    </row>
    <row r="67" spans="1:9" ht="22.5" x14ac:dyDescent="0.2">
      <c r="A67" s="151"/>
      <c r="B67" s="375" t="s">
        <v>25</v>
      </c>
      <c r="C67" s="348">
        <v>4620051412</v>
      </c>
      <c r="D67" s="150" t="s">
        <v>237</v>
      </c>
      <c r="E67" s="2631">
        <v>0</v>
      </c>
      <c r="F67" s="349">
        <v>0</v>
      </c>
      <c r="G67" s="157"/>
      <c r="H67" s="361"/>
      <c r="I67" s="361"/>
    </row>
    <row r="68" spans="1:9" ht="67.5" customHeight="1" x14ac:dyDescent="0.2">
      <c r="A68" s="151">
        <v>4500</v>
      </c>
      <c r="B68" s="375" t="s">
        <v>25</v>
      </c>
      <c r="C68" s="364">
        <v>4620061448</v>
      </c>
      <c r="D68" s="376" t="s">
        <v>2045</v>
      </c>
      <c r="E68" s="2538">
        <v>100</v>
      </c>
      <c r="F68" s="353">
        <v>3000</v>
      </c>
      <c r="G68" s="157" t="s">
        <v>238</v>
      </c>
      <c r="H68" s="361"/>
      <c r="I68" s="362"/>
    </row>
    <row r="69" spans="1:9" ht="22.5" x14ac:dyDescent="0.2">
      <c r="A69" s="151"/>
      <c r="B69" s="375" t="s">
        <v>25</v>
      </c>
      <c r="C69" s="364">
        <v>4620061448</v>
      </c>
      <c r="D69" s="376" t="s">
        <v>2049</v>
      </c>
      <c r="E69" s="2631">
        <v>0</v>
      </c>
      <c r="F69" s="349">
        <v>0</v>
      </c>
      <c r="G69" s="157"/>
      <c r="H69" s="361"/>
      <c r="I69" s="361"/>
    </row>
    <row r="70" spans="1:9" ht="22.5" x14ac:dyDescent="0.2">
      <c r="A70" s="151">
        <v>4850</v>
      </c>
      <c r="B70" s="375" t="s">
        <v>25</v>
      </c>
      <c r="C70" s="364">
        <v>4620071432</v>
      </c>
      <c r="D70" s="376" t="s">
        <v>2050</v>
      </c>
      <c r="E70" s="2538">
        <v>100</v>
      </c>
      <c r="F70" s="377">
        <v>100</v>
      </c>
      <c r="G70" s="354"/>
      <c r="H70" s="361"/>
      <c r="I70" s="361"/>
    </row>
    <row r="71" spans="1:9" ht="22.5" x14ac:dyDescent="0.2">
      <c r="A71" s="151"/>
      <c r="B71" s="375" t="s">
        <v>25</v>
      </c>
      <c r="C71" s="364">
        <v>4620071432</v>
      </c>
      <c r="D71" s="376" t="s">
        <v>2051</v>
      </c>
      <c r="E71" s="2631">
        <v>0</v>
      </c>
      <c r="F71" s="349">
        <v>0</v>
      </c>
      <c r="G71" s="350"/>
      <c r="H71" s="361"/>
      <c r="I71" s="362"/>
    </row>
    <row r="72" spans="1:9" ht="22.5" x14ac:dyDescent="0.2">
      <c r="A72" s="151">
        <v>4400</v>
      </c>
      <c r="B72" s="375" t="s">
        <v>25</v>
      </c>
      <c r="C72" s="364">
        <v>4620081432</v>
      </c>
      <c r="D72" s="376" t="s">
        <v>2052</v>
      </c>
      <c r="E72" s="2538">
        <v>100</v>
      </c>
      <c r="F72" s="377">
        <v>100</v>
      </c>
      <c r="G72" s="354"/>
      <c r="H72" s="361"/>
      <c r="I72" s="361"/>
    </row>
    <row r="73" spans="1:9" ht="22.5" x14ac:dyDescent="0.2">
      <c r="A73" s="151"/>
      <c r="B73" s="375" t="s">
        <v>25</v>
      </c>
      <c r="C73" s="364">
        <v>4620081432</v>
      </c>
      <c r="D73" s="376" t="s">
        <v>2053</v>
      </c>
      <c r="E73" s="2631">
        <v>0</v>
      </c>
      <c r="F73" s="349">
        <v>0</v>
      </c>
      <c r="G73" s="350"/>
      <c r="H73" s="361"/>
      <c r="I73" s="362"/>
    </row>
    <row r="74" spans="1:9" ht="67.5" x14ac:dyDescent="0.2">
      <c r="A74" s="153">
        <v>3500</v>
      </c>
      <c r="B74" s="375" t="s">
        <v>25</v>
      </c>
      <c r="C74" s="363">
        <v>4620101437</v>
      </c>
      <c r="D74" s="378" t="s">
        <v>2047</v>
      </c>
      <c r="E74" s="2536">
        <v>3000</v>
      </c>
      <c r="F74" s="353">
        <v>0</v>
      </c>
      <c r="G74" s="379" t="s">
        <v>239</v>
      </c>
      <c r="H74" s="361"/>
      <c r="I74" s="362"/>
    </row>
    <row r="75" spans="1:9" ht="22.5" x14ac:dyDescent="0.2">
      <c r="A75" s="151"/>
      <c r="B75" s="375" t="s">
        <v>25</v>
      </c>
      <c r="C75" s="363">
        <v>4620101437</v>
      </c>
      <c r="D75" s="376" t="s">
        <v>2048</v>
      </c>
      <c r="E75" s="2631">
        <v>0</v>
      </c>
      <c r="F75" s="349">
        <v>0</v>
      </c>
      <c r="G75" s="157"/>
      <c r="H75" s="361"/>
      <c r="I75" s="362"/>
    </row>
    <row r="76" spans="1:9" ht="90" x14ac:dyDescent="0.2">
      <c r="A76" s="153">
        <v>2000</v>
      </c>
      <c r="B76" s="375" t="s">
        <v>25</v>
      </c>
      <c r="C76" s="363">
        <v>4620110000</v>
      </c>
      <c r="D76" s="376" t="s">
        <v>2046</v>
      </c>
      <c r="E76" s="2536">
        <v>600</v>
      </c>
      <c r="F76" s="377">
        <v>3000</v>
      </c>
      <c r="G76" s="380" t="s">
        <v>240</v>
      </c>
      <c r="H76" s="361"/>
      <c r="I76" s="361"/>
    </row>
    <row r="77" spans="1:9" ht="12" x14ac:dyDescent="0.2">
      <c r="A77" s="346"/>
      <c r="B77" s="375" t="s">
        <v>25</v>
      </c>
      <c r="C77" s="363">
        <v>4620110000</v>
      </c>
      <c r="D77" s="376" t="s">
        <v>2054</v>
      </c>
      <c r="E77" s="2631">
        <v>0</v>
      </c>
      <c r="F77" s="349">
        <v>0</v>
      </c>
      <c r="G77" s="380"/>
      <c r="H77" s="361"/>
      <c r="I77" s="361"/>
    </row>
    <row r="78" spans="1:9" ht="22.5" x14ac:dyDescent="0.2">
      <c r="A78" s="151">
        <v>1527</v>
      </c>
      <c r="B78" s="375" t="s">
        <v>25</v>
      </c>
      <c r="C78" s="364">
        <v>4620121437</v>
      </c>
      <c r="D78" s="358" t="s">
        <v>2056</v>
      </c>
      <c r="E78" s="2538">
        <v>1700</v>
      </c>
      <c r="F78" s="353">
        <v>1700</v>
      </c>
      <c r="G78" s="157" t="s">
        <v>2069</v>
      </c>
      <c r="H78" s="361"/>
      <c r="I78" s="361"/>
    </row>
    <row r="79" spans="1:9" ht="12" x14ac:dyDescent="0.2">
      <c r="A79" s="346">
        <v>13743</v>
      </c>
      <c r="B79" s="375" t="s">
        <v>25</v>
      </c>
      <c r="C79" s="364">
        <v>4620121437</v>
      </c>
      <c r="D79" s="358" t="s">
        <v>2055</v>
      </c>
      <c r="E79" s="2631">
        <v>0</v>
      </c>
      <c r="F79" s="349">
        <v>0</v>
      </c>
      <c r="G79" s="157"/>
      <c r="H79" s="361"/>
      <c r="I79" s="362"/>
    </row>
    <row r="80" spans="1:9" ht="22.5" x14ac:dyDescent="0.2">
      <c r="A80" s="151">
        <v>1526</v>
      </c>
      <c r="B80" s="375" t="s">
        <v>25</v>
      </c>
      <c r="C80" s="364">
        <v>4620131421</v>
      </c>
      <c r="D80" s="358" t="s">
        <v>2057</v>
      </c>
      <c r="E80" s="2538">
        <v>2000</v>
      </c>
      <c r="F80" s="353">
        <v>2000</v>
      </c>
      <c r="G80" s="157" t="s">
        <v>2069</v>
      </c>
      <c r="H80" s="361"/>
      <c r="I80" s="362"/>
    </row>
    <row r="81" spans="1:9" ht="22.5" x14ac:dyDescent="0.2">
      <c r="A81" s="346">
        <f>15260-A80</f>
        <v>13734</v>
      </c>
      <c r="B81" s="375" t="s">
        <v>25</v>
      </c>
      <c r="C81" s="364">
        <v>4620131421</v>
      </c>
      <c r="D81" s="358" t="s">
        <v>2058</v>
      </c>
      <c r="E81" s="2631">
        <v>0</v>
      </c>
      <c r="F81" s="349">
        <v>0</v>
      </c>
      <c r="G81" s="157"/>
      <c r="H81" s="361"/>
      <c r="I81" s="361"/>
    </row>
    <row r="82" spans="1:9" ht="22.5" x14ac:dyDescent="0.2">
      <c r="A82" s="151">
        <v>1180</v>
      </c>
      <c r="B82" s="375" t="s">
        <v>25</v>
      </c>
      <c r="C82" s="364">
        <v>4620141418</v>
      </c>
      <c r="D82" s="358" t="s">
        <v>2065</v>
      </c>
      <c r="E82" s="2538">
        <v>900</v>
      </c>
      <c r="F82" s="353">
        <v>900</v>
      </c>
      <c r="G82" s="157" t="s">
        <v>2069</v>
      </c>
      <c r="H82" s="361"/>
      <c r="I82" s="361"/>
    </row>
    <row r="83" spans="1:9" ht="22.5" x14ac:dyDescent="0.2">
      <c r="A83" s="346">
        <v>10620</v>
      </c>
      <c r="B83" s="375" t="s">
        <v>25</v>
      </c>
      <c r="C83" s="364">
        <v>4620141418</v>
      </c>
      <c r="D83" s="358" t="s">
        <v>2066</v>
      </c>
      <c r="E83" s="2631">
        <v>0</v>
      </c>
      <c r="F83" s="349">
        <v>0</v>
      </c>
      <c r="G83" s="157"/>
      <c r="H83" s="361"/>
      <c r="I83" s="361"/>
    </row>
    <row r="84" spans="1:9" ht="22.5" x14ac:dyDescent="0.2">
      <c r="A84" s="151">
        <v>1386</v>
      </c>
      <c r="B84" s="375" t="s">
        <v>25</v>
      </c>
      <c r="C84" s="364">
        <v>4620151440</v>
      </c>
      <c r="D84" s="358" t="s">
        <v>2067</v>
      </c>
      <c r="E84" s="2538">
        <v>5000</v>
      </c>
      <c r="F84" s="353">
        <v>5000</v>
      </c>
      <c r="G84" s="157" t="s">
        <v>2069</v>
      </c>
      <c r="H84" s="361"/>
      <c r="I84" s="362"/>
    </row>
    <row r="85" spans="1:9" x14ac:dyDescent="0.2">
      <c r="A85" s="346">
        <v>12474</v>
      </c>
      <c r="B85" s="375" t="s">
        <v>25</v>
      </c>
      <c r="C85" s="364">
        <v>4620151440</v>
      </c>
      <c r="D85" s="358" t="s">
        <v>2068</v>
      </c>
      <c r="E85" s="2631">
        <v>0</v>
      </c>
      <c r="F85" s="349">
        <v>0</v>
      </c>
      <c r="G85" s="157"/>
    </row>
    <row r="86" spans="1:9" ht="22.5" x14ac:dyDescent="0.2">
      <c r="A86" s="151">
        <v>1221</v>
      </c>
      <c r="B86" s="375" t="s">
        <v>25</v>
      </c>
      <c r="C86" s="364">
        <v>4620161452</v>
      </c>
      <c r="D86" s="358" t="s">
        <v>2061</v>
      </c>
      <c r="E86" s="2538">
        <v>2500</v>
      </c>
      <c r="F86" s="353">
        <v>2500</v>
      </c>
      <c r="G86" s="157" t="s">
        <v>2069</v>
      </c>
    </row>
    <row r="87" spans="1:9" x14ac:dyDescent="0.2">
      <c r="A87" s="346">
        <v>10989</v>
      </c>
      <c r="B87" s="375" t="s">
        <v>25</v>
      </c>
      <c r="C87" s="364">
        <v>4620161452</v>
      </c>
      <c r="D87" s="358" t="s">
        <v>2060</v>
      </c>
      <c r="E87" s="2631">
        <v>0</v>
      </c>
      <c r="F87" s="349">
        <v>0</v>
      </c>
      <c r="G87" s="157"/>
    </row>
    <row r="88" spans="1:9" ht="22.5" x14ac:dyDescent="0.2">
      <c r="A88" s="151">
        <v>900</v>
      </c>
      <c r="B88" s="375" t="s">
        <v>25</v>
      </c>
      <c r="C88" s="364">
        <v>4620171425</v>
      </c>
      <c r="D88" s="358" t="s">
        <v>2059</v>
      </c>
      <c r="E88" s="2538">
        <v>2500</v>
      </c>
      <c r="F88" s="353">
        <v>2500</v>
      </c>
      <c r="G88" s="157" t="s">
        <v>2069</v>
      </c>
    </row>
    <row r="89" spans="1:9" ht="22.5" x14ac:dyDescent="0.2">
      <c r="A89" s="346">
        <v>0</v>
      </c>
      <c r="B89" s="375" t="s">
        <v>25</v>
      </c>
      <c r="C89" s="364">
        <v>4620171425</v>
      </c>
      <c r="D89" s="358" t="s">
        <v>2062</v>
      </c>
      <c r="E89" s="2631">
        <v>0</v>
      </c>
      <c r="F89" s="349">
        <v>0</v>
      </c>
      <c r="G89" s="157"/>
    </row>
    <row r="90" spans="1:9" ht="22.5" x14ac:dyDescent="0.2">
      <c r="A90" s="151">
        <v>1437</v>
      </c>
      <c r="B90" s="347" t="s">
        <v>25</v>
      </c>
      <c r="C90" s="364">
        <v>4620181448</v>
      </c>
      <c r="D90" s="358" t="s">
        <v>2063</v>
      </c>
      <c r="E90" s="2538">
        <v>2000</v>
      </c>
      <c r="F90" s="353">
        <v>2000</v>
      </c>
      <c r="G90" s="157" t="s">
        <v>2069</v>
      </c>
    </row>
    <row r="91" spans="1:9" ht="12" thickBot="1" x14ac:dyDescent="0.25">
      <c r="A91" s="3003">
        <v>12933</v>
      </c>
      <c r="B91" s="318" t="s">
        <v>25</v>
      </c>
      <c r="C91" s="370">
        <v>4620181448</v>
      </c>
      <c r="D91" s="3001" t="s">
        <v>2064</v>
      </c>
      <c r="E91" s="2539">
        <v>0</v>
      </c>
      <c r="F91" s="3002">
        <v>0</v>
      </c>
      <c r="G91" s="381"/>
    </row>
    <row r="93" spans="1:9" s="276" customFormat="1" x14ac:dyDescent="0.2">
      <c r="A93" s="436"/>
      <c r="B93" s="433"/>
      <c r="C93" s="2747"/>
      <c r="D93" s="154"/>
      <c r="E93" s="88"/>
      <c r="F93" s="436"/>
      <c r="G93" s="88"/>
    </row>
    <row r="94" spans="1:9" ht="15.75" x14ac:dyDescent="0.2">
      <c r="A94" s="405"/>
      <c r="B94" s="35" t="s">
        <v>224</v>
      </c>
      <c r="C94" s="2195"/>
      <c r="D94" s="35"/>
      <c r="E94" s="35"/>
      <c r="F94" s="35"/>
      <c r="G94" s="35"/>
    </row>
    <row r="95" spans="1:9" s="371" customFormat="1" ht="12" thickBot="1" x14ac:dyDescent="0.25">
      <c r="A95" s="405"/>
      <c r="B95" s="336"/>
      <c r="C95" s="337"/>
      <c r="D95" s="338"/>
      <c r="E95" s="12"/>
      <c r="F95" s="12"/>
      <c r="G95" s="90" t="s">
        <v>19</v>
      </c>
      <c r="H95" s="9"/>
      <c r="I95" s="9"/>
    </row>
    <row r="96" spans="1:9" s="371" customFormat="1" x14ac:dyDescent="0.2">
      <c r="A96" s="3101" t="s">
        <v>142</v>
      </c>
      <c r="B96" s="3123" t="s">
        <v>24</v>
      </c>
      <c r="C96" s="3137" t="s">
        <v>225</v>
      </c>
      <c r="D96" s="3125" t="s">
        <v>18</v>
      </c>
      <c r="E96" s="3109" t="s">
        <v>143</v>
      </c>
      <c r="F96" s="3111" t="s">
        <v>144</v>
      </c>
      <c r="G96" s="3099" t="s">
        <v>38</v>
      </c>
      <c r="H96" s="9"/>
      <c r="I96" s="9"/>
    </row>
    <row r="97" spans="1:9" s="371" customFormat="1" ht="12" thickBot="1" x14ac:dyDescent="0.25">
      <c r="A97" s="3238"/>
      <c r="B97" s="3124"/>
      <c r="C97" s="3138"/>
      <c r="D97" s="3126"/>
      <c r="E97" s="3110"/>
      <c r="F97" s="3233"/>
      <c r="G97" s="3100"/>
      <c r="H97" s="9"/>
      <c r="I97" s="9"/>
    </row>
    <row r="98" spans="1:9" s="371" customFormat="1" ht="12" thickBot="1" x14ac:dyDescent="0.25">
      <c r="A98" s="372" t="s">
        <v>234</v>
      </c>
      <c r="B98" s="24" t="s">
        <v>25</v>
      </c>
      <c r="C98" s="23" t="s">
        <v>23</v>
      </c>
      <c r="D98" s="18" t="s">
        <v>27</v>
      </c>
      <c r="E98" s="373" t="s">
        <v>234</v>
      </c>
      <c r="F98" s="373" t="s">
        <v>234</v>
      </c>
      <c r="G98" s="374" t="s">
        <v>21</v>
      </c>
      <c r="H98" s="9"/>
      <c r="I98" s="9"/>
    </row>
    <row r="99" spans="1:9" ht="22.5" x14ac:dyDescent="0.2">
      <c r="A99" s="153">
        <v>1000</v>
      </c>
      <c r="B99" s="308" t="s">
        <v>25</v>
      </c>
      <c r="C99" s="367">
        <v>4620191436</v>
      </c>
      <c r="D99" s="368" t="s">
        <v>2070</v>
      </c>
      <c r="E99" s="2536">
        <v>2500</v>
      </c>
      <c r="F99" s="359">
        <v>2500</v>
      </c>
      <c r="G99" s="379" t="s">
        <v>2069</v>
      </c>
    </row>
    <row r="100" spans="1:9" ht="22.5" x14ac:dyDescent="0.2">
      <c r="A100" s="346">
        <v>8990</v>
      </c>
      <c r="B100" s="347" t="s">
        <v>25</v>
      </c>
      <c r="C100" s="364">
        <v>4620191436</v>
      </c>
      <c r="D100" s="358" t="s">
        <v>2072</v>
      </c>
      <c r="E100" s="2631">
        <v>0</v>
      </c>
      <c r="F100" s="349">
        <v>0</v>
      </c>
      <c r="G100" s="157"/>
    </row>
    <row r="101" spans="1:9" ht="33.75" x14ac:dyDescent="0.2">
      <c r="A101" s="151">
        <v>22.5</v>
      </c>
      <c r="B101" s="347" t="s">
        <v>25</v>
      </c>
      <c r="C101" s="364">
        <v>4620201402</v>
      </c>
      <c r="D101" s="358" t="s">
        <v>2071</v>
      </c>
      <c r="E101" s="2538">
        <v>600</v>
      </c>
      <c r="F101" s="353">
        <v>100</v>
      </c>
      <c r="G101" s="157" t="s">
        <v>241</v>
      </c>
    </row>
    <row r="102" spans="1:9" ht="22.5" x14ac:dyDescent="0.2">
      <c r="A102" s="355"/>
      <c r="B102" s="347" t="s">
        <v>25</v>
      </c>
      <c r="C102" s="364">
        <v>4620201402</v>
      </c>
      <c r="D102" s="358" t="s">
        <v>2073</v>
      </c>
      <c r="E102" s="2631">
        <v>0</v>
      </c>
      <c r="F102" s="349">
        <v>0</v>
      </c>
      <c r="G102" s="157"/>
    </row>
    <row r="103" spans="1:9" ht="33.75" x14ac:dyDescent="0.2">
      <c r="A103" s="151">
        <v>25</v>
      </c>
      <c r="B103" s="347" t="s">
        <v>25</v>
      </c>
      <c r="C103" s="364">
        <v>4620211406</v>
      </c>
      <c r="D103" s="358" t="s">
        <v>2074</v>
      </c>
      <c r="E103" s="2538">
        <v>400</v>
      </c>
      <c r="F103" s="353">
        <v>100</v>
      </c>
      <c r="G103" s="157" t="s">
        <v>242</v>
      </c>
    </row>
    <row r="104" spans="1:9" ht="22.5" x14ac:dyDescent="0.2">
      <c r="A104" s="151"/>
      <c r="B104" s="347" t="s">
        <v>25</v>
      </c>
      <c r="C104" s="364">
        <v>4620211406</v>
      </c>
      <c r="D104" s="358" t="s">
        <v>2075</v>
      </c>
      <c r="E104" s="2631">
        <v>0</v>
      </c>
      <c r="F104" s="349">
        <v>0</v>
      </c>
      <c r="G104" s="157"/>
    </row>
    <row r="105" spans="1:9" ht="22.5" x14ac:dyDescent="0.2">
      <c r="A105" s="151">
        <v>298.5</v>
      </c>
      <c r="B105" s="347" t="s">
        <v>25</v>
      </c>
      <c r="C105" s="348">
        <v>4620220000</v>
      </c>
      <c r="D105" s="358" t="s">
        <v>2077</v>
      </c>
      <c r="E105" s="2538">
        <v>100</v>
      </c>
      <c r="F105" s="353">
        <v>100</v>
      </c>
      <c r="G105" s="157"/>
    </row>
    <row r="106" spans="1:9" ht="22.5" x14ac:dyDescent="0.2">
      <c r="A106" s="151"/>
      <c r="B106" s="347" t="s">
        <v>25</v>
      </c>
      <c r="C106" s="348">
        <v>4620220000</v>
      </c>
      <c r="D106" s="358" t="s">
        <v>2078</v>
      </c>
      <c r="E106" s="2631">
        <v>0</v>
      </c>
      <c r="F106" s="349">
        <v>0</v>
      </c>
      <c r="G106" s="157"/>
    </row>
    <row r="107" spans="1:9" ht="56.25" x14ac:dyDescent="0.2">
      <c r="A107" s="151">
        <v>95</v>
      </c>
      <c r="B107" s="347" t="s">
        <v>25</v>
      </c>
      <c r="C107" s="348">
        <v>4620221420</v>
      </c>
      <c r="D107" s="358" t="s">
        <v>2076</v>
      </c>
      <c r="E107" s="2538">
        <v>900</v>
      </c>
      <c r="F107" s="353">
        <v>0</v>
      </c>
      <c r="G107" s="157" t="s">
        <v>243</v>
      </c>
    </row>
    <row r="108" spans="1:9" ht="22.5" x14ac:dyDescent="0.2">
      <c r="A108" s="151"/>
      <c r="B108" s="347" t="s">
        <v>25</v>
      </c>
      <c r="C108" s="348">
        <v>4620221420</v>
      </c>
      <c r="D108" s="358" t="s">
        <v>2079</v>
      </c>
      <c r="E108" s="2631">
        <v>0</v>
      </c>
      <c r="F108" s="349">
        <v>0</v>
      </c>
      <c r="G108" s="157"/>
    </row>
    <row r="109" spans="1:9" ht="33.75" x14ac:dyDescent="0.2">
      <c r="A109" s="151">
        <v>177.3</v>
      </c>
      <c r="B109" s="347" t="s">
        <v>25</v>
      </c>
      <c r="C109" s="363">
        <v>4620221421</v>
      </c>
      <c r="D109" s="358" t="s">
        <v>2080</v>
      </c>
      <c r="E109" s="2538">
        <v>950</v>
      </c>
      <c r="F109" s="353">
        <v>250</v>
      </c>
      <c r="G109" s="157" t="s">
        <v>244</v>
      </c>
    </row>
    <row r="110" spans="1:9" ht="22.5" x14ac:dyDescent="0.2">
      <c r="A110" s="151"/>
      <c r="B110" s="347" t="s">
        <v>25</v>
      </c>
      <c r="C110" s="363">
        <v>4620221421</v>
      </c>
      <c r="D110" s="358" t="s">
        <v>2081</v>
      </c>
      <c r="E110" s="2631">
        <v>0</v>
      </c>
      <c r="F110" s="349">
        <v>0</v>
      </c>
      <c r="G110" s="157"/>
    </row>
    <row r="111" spans="1:9" ht="22.5" x14ac:dyDescent="0.2">
      <c r="A111" s="151">
        <v>95</v>
      </c>
      <c r="B111" s="347" t="s">
        <v>25</v>
      </c>
      <c r="C111" s="363">
        <v>4620221422</v>
      </c>
      <c r="D111" s="358" t="s">
        <v>2082</v>
      </c>
      <c r="E111" s="2538">
        <v>730</v>
      </c>
      <c r="F111" s="353">
        <v>730</v>
      </c>
      <c r="G111" s="157"/>
    </row>
    <row r="112" spans="1:9" ht="22.5" x14ac:dyDescent="0.2">
      <c r="A112" s="151"/>
      <c r="B112" s="347" t="s">
        <v>25</v>
      </c>
      <c r="C112" s="363">
        <v>4620221422</v>
      </c>
      <c r="D112" s="358" t="s">
        <v>2083</v>
      </c>
      <c r="E112" s="2631">
        <v>0</v>
      </c>
      <c r="F112" s="349">
        <v>0</v>
      </c>
      <c r="G112" s="157"/>
    </row>
    <row r="113" spans="1:7" ht="33.75" x14ac:dyDescent="0.2">
      <c r="A113" s="151">
        <v>93</v>
      </c>
      <c r="B113" s="347" t="s">
        <v>25</v>
      </c>
      <c r="C113" s="363">
        <v>4620221432</v>
      </c>
      <c r="D113" s="358" t="s">
        <v>2084</v>
      </c>
      <c r="E113" s="2538">
        <v>1050</v>
      </c>
      <c r="F113" s="353">
        <v>250</v>
      </c>
      <c r="G113" s="157" t="s">
        <v>245</v>
      </c>
    </row>
    <row r="114" spans="1:7" ht="22.5" x14ac:dyDescent="0.2">
      <c r="A114" s="151"/>
      <c r="B114" s="347" t="s">
        <v>25</v>
      </c>
      <c r="C114" s="363">
        <v>4620221432</v>
      </c>
      <c r="D114" s="358" t="s">
        <v>2087</v>
      </c>
      <c r="E114" s="2631">
        <v>0</v>
      </c>
      <c r="F114" s="349">
        <v>0</v>
      </c>
      <c r="G114" s="157"/>
    </row>
    <row r="115" spans="1:7" ht="33.75" x14ac:dyDescent="0.2">
      <c r="A115" s="151">
        <v>97</v>
      </c>
      <c r="B115" s="347" t="s">
        <v>25</v>
      </c>
      <c r="C115" s="363">
        <v>4620221433</v>
      </c>
      <c r="D115" s="358" t="s">
        <v>2085</v>
      </c>
      <c r="E115" s="2538">
        <v>1750</v>
      </c>
      <c r="F115" s="353">
        <v>250</v>
      </c>
      <c r="G115" s="157" t="s">
        <v>246</v>
      </c>
    </row>
    <row r="116" spans="1:7" ht="22.5" x14ac:dyDescent="0.2">
      <c r="A116" s="151"/>
      <c r="B116" s="347" t="s">
        <v>25</v>
      </c>
      <c r="C116" s="363">
        <v>4620221433</v>
      </c>
      <c r="D116" s="358" t="s">
        <v>2086</v>
      </c>
      <c r="E116" s="2631">
        <v>0</v>
      </c>
      <c r="F116" s="349">
        <v>0</v>
      </c>
      <c r="G116" s="157"/>
    </row>
    <row r="117" spans="1:7" ht="22.5" x14ac:dyDescent="0.2">
      <c r="A117" s="151">
        <v>100</v>
      </c>
      <c r="B117" s="347" t="s">
        <v>25</v>
      </c>
      <c r="C117" s="363">
        <v>4620221438</v>
      </c>
      <c r="D117" s="358" t="s">
        <v>2088</v>
      </c>
      <c r="E117" s="2538">
        <v>340</v>
      </c>
      <c r="F117" s="353">
        <v>340</v>
      </c>
      <c r="G117" s="157"/>
    </row>
    <row r="118" spans="1:7" ht="22.5" x14ac:dyDescent="0.2">
      <c r="A118" s="151"/>
      <c r="B118" s="347" t="s">
        <v>25</v>
      </c>
      <c r="C118" s="363">
        <v>4620221438</v>
      </c>
      <c r="D118" s="358" t="s">
        <v>2089</v>
      </c>
      <c r="E118" s="2631">
        <v>0</v>
      </c>
      <c r="F118" s="349">
        <v>0</v>
      </c>
      <c r="G118" s="157"/>
    </row>
    <row r="119" spans="1:7" ht="33.75" x14ac:dyDescent="0.2">
      <c r="A119" s="151">
        <v>93.5</v>
      </c>
      <c r="B119" s="347" t="s">
        <v>25</v>
      </c>
      <c r="C119" s="363">
        <v>4620221440</v>
      </c>
      <c r="D119" s="358" t="s">
        <v>2091</v>
      </c>
      <c r="E119" s="2538">
        <v>430</v>
      </c>
      <c r="F119" s="353">
        <v>230</v>
      </c>
      <c r="G119" s="157" t="s">
        <v>247</v>
      </c>
    </row>
    <row r="120" spans="1:7" ht="22.5" x14ac:dyDescent="0.2">
      <c r="A120" s="355"/>
      <c r="B120" s="347" t="s">
        <v>25</v>
      </c>
      <c r="C120" s="363">
        <v>4620221440</v>
      </c>
      <c r="D120" s="358" t="s">
        <v>2090</v>
      </c>
      <c r="E120" s="2631">
        <v>0</v>
      </c>
      <c r="F120" s="349">
        <v>0</v>
      </c>
      <c r="G120" s="157"/>
    </row>
    <row r="121" spans="1:7" x14ac:dyDescent="0.2">
      <c r="A121" s="355"/>
      <c r="B121" s="347" t="s">
        <v>25</v>
      </c>
      <c r="C121" s="363">
        <v>4620231443</v>
      </c>
      <c r="D121" s="383" t="s">
        <v>2092</v>
      </c>
      <c r="E121" s="2538">
        <v>1700</v>
      </c>
      <c r="F121" s="353">
        <v>1700</v>
      </c>
      <c r="G121" s="157"/>
    </row>
    <row r="122" spans="1:7" x14ac:dyDescent="0.2">
      <c r="A122" s="355"/>
      <c r="B122" s="347" t="s">
        <v>25</v>
      </c>
      <c r="C122" s="363">
        <v>4620231443</v>
      </c>
      <c r="D122" s="383" t="s">
        <v>2093</v>
      </c>
      <c r="E122" s="2631">
        <v>0</v>
      </c>
      <c r="F122" s="349">
        <v>0</v>
      </c>
      <c r="G122" s="157"/>
    </row>
    <row r="123" spans="1:7" ht="56.25" x14ac:dyDescent="0.2">
      <c r="A123" s="355"/>
      <c r="B123" s="347" t="s">
        <v>25</v>
      </c>
      <c r="C123" s="363">
        <v>4620241430</v>
      </c>
      <c r="D123" s="383" t="s">
        <v>2094</v>
      </c>
      <c r="E123" s="2538">
        <v>2100</v>
      </c>
      <c r="F123" s="353">
        <v>1100</v>
      </c>
      <c r="G123" s="157" t="s">
        <v>248</v>
      </c>
    </row>
    <row r="124" spans="1:7" x14ac:dyDescent="0.2">
      <c r="A124" s="355"/>
      <c r="B124" s="347" t="s">
        <v>25</v>
      </c>
      <c r="C124" s="363">
        <v>4620241430</v>
      </c>
      <c r="D124" s="383" t="s">
        <v>2095</v>
      </c>
      <c r="E124" s="2631">
        <v>0</v>
      </c>
      <c r="F124" s="349">
        <v>0</v>
      </c>
      <c r="G124" s="157"/>
    </row>
    <row r="125" spans="1:7" ht="56.25" x14ac:dyDescent="0.2">
      <c r="A125" s="355"/>
      <c r="B125" s="347" t="s">
        <v>25</v>
      </c>
      <c r="C125" s="363">
        <v>4620261448</v>
      </c>
      <c r="D125" s="383" t="s">
        <v>2096</v>
      </c>
      <c r="E125" s="2538">
        <v>3600</v>
      </c>
      <c r="F125" s="353">
        <v>2000</v>
      </c>
      <c r="G125" s="157" t="s">
        <v>249</v>
      </c>
    </row>
    <row r="126" spans="1:7" ht="23.25" thickBot="1" x14ac:dyDescent="0.25">
      <c r="A126" s="384"/>
      <c r="B126" s="318" t="s">
        <v>25</v>
      </c>
      <c r="C126" s="3004">
        <v>4620261448</v>
      </c>
      <c r="D126" s="3005" t="s">
        <v>2098</v>
      </c>
      <c r="E126" s="2539">
        <v>0</v>
      </c>
      <c r="F126" s="3002">
        <v>0</v>
      </c>
      <c r="G126" s="381"/>
    </row>
    <row r="130" spans="1:9" s="371" customFormat="1" ht="15.75" x14ac:dyDescent="0.2">
      <c r="A130" s="405"/>
      <c r="B130" s="385" t="s">
        <v>224</v>
      </c>
      <c r="C130" s="386"/>
      <c r="D130" s="385"/>
      <c r="E130" s="385"/>
      <c r="F130" s="385"/>
      <c r="G130" s="385"/>
      <c r="H130" s="405"/>
      <c r="I130" s="9"/>
    </row>
    <row r="131" spans="1:9" s="371" customFormat="1" ht="12" thickBot="1" x14ac:dyDescent="0.25">
      <c r="A131" s="405"/>
      <c r="B131" s="336"/>
      <c r="C131" s="337"/>
      <c r="D131" s="338"/>
      <c r="E131" s="387"/>
      <c r="F131" s="387"/>
      <c r="G131" s="2751" t="s">
        <v>19</v>
      </c>
      <c r="H131" s="405"/>
      <c r="I131" s="9"/>
    </row>
    <row r="132" spans="1:9" s="371" customFormat="1" x14ac:dyDescent="0.2">
      <c r="A132" s="3101" t="s">
        <v>142</v>
      </c>
      <c r="B132" s="3123" t="s">
        <v>24</v>
      </c>
      <c r="C132" s="3137" t="s">
        <v>225</v>
      </c>
      <c r="D132" s="3117" t="s">
        <v>18</v>
      </c>
      <c r="E132" s="3184" t="s">
        <v>143</v>
      </c>
      <c r="F132" s="3111" t="s">
        <v>144</v>
      </c>
      <c r="G132" s="3099" t="s">
        <v>38</v>
      </c>
      <c r="H132" s="9"/>
      <c r="I132" s="9"/>
    </row>
    <row r="133" spans="1:9" s="371" customFormat="1" ht="12" thickBot="1" x14ac:dyDescent="0.25">
      <c r="A133" s="3238"/>
      <c r="B133" s="3124"/>
      <c r="C133" s="3138"/>
      <c r="D133" s="3121"/>
      <c r="E133" s="3185"/>
      <c r="F133" s="3233"/>
      <c r="G133" s="3100"/>
      <c r="H133" s="9"/>
      <c r="I133" s="9"/>
    </row>
    <row r="134" spans="1:9" s="371" customFormat="1" ht="12" thickBot="1" x14ac:dyDescent="0.25">
      <c r="A134" s="372" t="s">
        <v>234</v>
      </c>
      <c r="B134" s="24" t="s">
        <v>25</v>
      </c>
      <c r="C134" s="23" t="s">
        <v>23</v>
      </c>
      <c r="D134" s="19" t="s">
        <v>27</v>
      </c>
      <c r="E134" s="388" t="s">
        <v>234</v>
      </c>
      <c r="F134" s="388" t="s">
        <v>234</v>
      </c>
      <c r="G134" s="374" t="s">
        <v>21</v>
      </c>
      <c r="H134" s="9"/>
      <c r="I134" s="9"/>
    </row>
    <row r="135" spans="1:9" ht="56.25" x14ac:dyDescent="0.2">
      <c r="A135" s="355"/>
      <c r="B135" s="347" t="s">
        <v>25</v>
      </c>
      <c r="C135" s="363">
        <v>4620271469</v>
      </c>
      <c r="D135" s="383" t="s">
        <v>2097</v>
      </c>
      <c r="E135" s="2538">
        <v>2400</v>
      </c>
      <c r="F135" s="353">
        <v>1000</v>
      </c>
      <c r="G135" s="157" t="s">
        <v>250</v>
      </c>
    </row>
    <row r="136" spans="1:9" x14ac:dyDescent="0.2">
      <c r="A136" s="355"/>
      <c r="B136" s="347" t="s">
        <v>25</v>
      </c>
      <c r="C136" s="363">
        <v>4620271469</v>
      </c>
      <c r="D136" s="383" t="s">
        <v>2099</v>
      </c>
      <c r="E136" s="2631">
        <v>0</v>
      </c>
      <c r="F136" s="349">
        <v>0</v>
      </c>
      <c r="G136" s="157"/>
    </row>
    <row r="137" spans="1:9" ht="56.25" x14ac:dyDescent="0.2">
      <c r="A137" s="389"/>
      <c r="B137" s="308" t="s">
        <v>25</v>
      </c>
      <c r="C137" s="2749">
        <v>4620281425</v>
      </c>
      <c r="D137" s="2750" t="s">
        <v>2136</v>
      </c>
      <c r="E137" s="2536">
        <v>2400</v>
      </c>
      <c r="F137" s="359">
        <v>1000</v>
      </c>
      <c r="G137" s="379" t="s">
        <v>251</v>
      </c>
    </row>
    <row r="138" spans="1:9" ht="22.5" x14ac:dyDescent="0.2">
      <c r="A138" s="155"/>
      <c r="B138" s="347" t="s">
        <v>25</v>
      </c>
      <c r="C138" s="363">
        <v>4620281425</v>
      </c>
      <c r="D138" s="390" t="s">
        <v>2137</v>
      </c>
      <c r="E138" s="2631">
        <v>0</v>
      </c>
      <c r="F138" s="349">
        <v>0</v>
      </c>
      <c r="G138" s="157"/>
    </row>
    <row r="139" spans="1:9" ht="33.75" x14ac:dyDescent="0.2">
      <c r="A139" s="391">
        <v>850</v>
      </c>
      <c r="B139" s="347" t="s">
        <v>25</v>
      </c>
      <c r="C139" s="364">
        <v>5620011505</v>
      </c>
      <c r="D139" s="150" t="s">
        <v>252</v>
      </c>
      <c r="E139" s="2632">
        <v>1400</v>
      </c>
      <c r="F139" s="392">
        <v>100</v>
      </c>
      <c r="G139" s="393" t="s">
        <v>253</v>
      </c>
    </row>
    <row r="140" spans="1:9" ht="22.5" x14ac:dyDescent="0.2">
      <c r="A140" s="394"/>
      <c r="B140" s="347" t="s">
        <v>25</v>
      </c>
      <c r="C140" s="364">
        <v>5620011505</v>
      </c>
      <c r="D140" s="150" t="s">
        <v>254</v>
      </c>
      <c r="E140" s="2631">
        <v>0</v>
      </c>
      <c r="F140" s="349">
        <v>0</v>
      </c>
      <c r="G140" s="350"/>
    </row>
    <row r="141" spans="1:9" ht="33.75" x14ac:dyDescent="0.2">
      <c r="A141" s="395">
        <v>1100</v>
      </c>
      <c r="B141" s="347" t="s">
        <v>25</v>
      </c>
      <c r="C141" s="364">
        <v>5620021522</v>
      </c>
      <c r="D141" s="150" t="s">
        <v>255</v>
      </c>
      <c r="E141" s="2538">
        <v>600</v>
      </c>
      <c r="F141" s="353">
        <v>1000</v>
      </c>
      <c r="G141" s="396" t="s">
        <v>256</v>
      </c>
    </row>
    <row r="142" spans="1:9" ht="22.5" x14ac:dyDescent="0.2">
      <c r="A142" s="397">
        <v>1800</v>
      </c>
      <c r="B142" s="347" t="s">
        <v>25</v>
      </c>
      <c r="C142" s="364">
        <v>5620021522</v>
      </c>
      <c r="D142" s="150" t="s">
        <v>257</v>
      </c>
      <c r="E142" s="2631">
        <v>0</v>
      </c>
      <c r="F142" s="349">
        <v>0</v>
      </c>
      <c r="G142" s="350"/>
    </row>
    <row r="143" spans="1:9" ht="22.5" x14ac:dyDescent="0.2">
      <c r="A143" s="395">
        <v>2424</v>
      </c>
      <c r="B143" s="347" t="s">
        <v>25</v>
      </c>
      <c r="C143" s="364">
        <v>5620041509</v>
      </c>
      <c r="D143" s="398" t="s">
        <v>2114</v>
      </c>
      <c r="E143" s="2538">
        <v>100</v>
      </c>
      <c r="F143" s="353">
        <v>100</v>
      </c>
      <c r="G143" s="354"/>
    </row>
    <row r="144" spans="1:9" ht="22.5" x14ac:dyDescent="0.2">
      <c r="A144" s="395"/>
      <c r="B144" s="347" t="s">
        <v>25</v>
      </c>
      <c r="C144" s="364">
        <v>5620041509</v>
      </c>
      <c r="D144" s="398" t="s">
        <v>2115</v>
      </c>
      <c r="E144" s="2631">
        <v>0</v>
      </c>
      <c r="F144" s="349">
        <v>0</v>
      </c>
      <c r="G144" s="350"/>
    </row>
    <row r="145" spans="1:7" ht="22.5" x14ac:dyDescent="0.2">
      <c r="A145" s="395">
        <v>690</v>
      </c>
      <c r="B145" s="347" t="s">
        <v>25</v>
      </c>
      <c r="C145" s="364">
        <v>5620051502</v>
      </c>
      <c r="D145" s="398" t="s">
        <v>2117</v>
      </c>
      <c r="E145" s="2538">
        <v>100</v>
      </c>
      <c r="F145" s="353">
        <v>100</v>
      </c>
      <c r="G145" s="354"/>
    </row>
    <row r="146" spans="1:7" ht="22.5" x14ac:dyDescent="0.2">
      <c r="A146" s="397">
        <v>460</v>
      </c>
      <c r="B146" s="347" t="s">
        <v>25</v>
      </c>
      <c r="C146" s="364">
        <v>5620051502</v>
      </c>
      <c r="D146" s="398" t="s">
        <v>2116</v>
      </c>
      <c r="E146" s="2631">
        <v>0</v>
      </c>
      <c r="F146" s="349">
        <v>0</v>
      </c>
      <c r="G146" s="350"/>
    </row>
    <row r="147" spans="1:7" ht="45" x14ac:dyDescent="0.2">
      <c r="A147" s="391">
        <v>1000</v>
      </c>
      <c r="B147" s="347" t="s">
        <v>25</v>
      </c>
      <c r="C147" s="364">
        <v>5620061501</v>
      </c>
      <c r="D147" s="398" t="s">
        <v>2120</v>
      </c>
      <c r="E147" s="2632">
        <v>600</v>
      </c>
      <c r="F147" s="353">
        <v>200</v>
      </c>
      <c r="G147" s="157" t="s">
        <v>258</v>
      </c>
    </row>
    <row r="148" spans="1:7" ht="22.5" x14ac:dyDescent="0.2">
      <c r="A148" s="391"/>
      <c r="B148" s="347" t="s">
        <v>25</v>
      </c>
      <c r="C148" s="364">
        <v>5620061501</v>
      </c>
      <c r="D148" s="398" t="s">
        <v>2119</v>
      </c>
      <c r="E148" s="2631">
        <v>0</v>
      </c>
      <c r="F148" s="349">
        <v>0</v>
      </c>
      <c r="G148" s="157"/>
    </row>
    <row r="149" spans="1:7" ht="22.5" x14ac:dyDescent="0.2">
      <c r="A149" s="395">
        <v>5420</v>
      </c>
      <c r="B149" s="347" t="s">
        <v>25</v>
      </c>
      <c r="C149" s="364">
        <v>5620061908</v>
      </c>
      <c r="D149" s="398" t="s">
        <v>2118</v>
      </c>
      <c r="E149" s="2538">
        <v>100</v>
      </c>
      <c r="F149" s="353">
        <v>100</v>
      </c>
      <c r="G149" s="354"/>
    </row>
    <row r="150" spans="1:7" ht="22.5" x14ac:dyDescent="0.2">
      <c r="A150" s="395"/>
      <c r="B150" s="347" t="s">
        <v>25</v>
      </c>
      <c r="C150" s="364">
        <v>5620061908</v>
      </c>
      <c r="D150" s="398" t="s">
        <v>2121</v>
      </c>
      <c r="E150" s="2631">
        <v>0</v>
      </c>
      <c r="F150" s="349">
        <v>0</v>
      </c>
      <c r="G150" s="350"/>
    </row>
    <row r="151" spans="1:7" ht="22.5" x14ac:dyDescent="0.2">
      <c r="A151" s="391">
        <f>2240-746</f>
        <v>1494</v>
      </c>
      <c r="B151" s="347" t="s">
        <v>25</v>
      </c>
      <c r="C151" s="364">
        <v>5620071519</v>
      </c>
      <c r="D151" s="398" t="s">
        <v>2122</v>
      </c>
      <c r="E151" s="2632">
        <v>300</v>
      </c>
      <c r="F151" s="353">
        <v>300</v>
      </c>
      <c r="G151" s="157"/>
    </row>
    <row r="152" spans="1:7" ht="22.5" x14ac:dyDescent="0.2">
      <c r="A152" s="397">
        <v>746</v>
      </c>
      <c r="B152" s="347" t="s">
        <v>25</v>
      </c>
      <c r="C152" s="364">
        <v>5620071519</v>
      </c>
      <c r="D152" s="398" t="s">
        <v>2123</v>
      </c>
      <c r="E152" s="2631">
        <v>0</v>
      </c>
      <c r="F152" s="349">
        <v>0</v>
      </c>
      <c r="G152" s="157"/>
    </row>
    <row r="153" spans="1:7" ht="45" x14ac:dyDescent="0.2">
      <c r="A153" s="395">
        <v>350</v>
      </c>
      <c r="B153" s="347" t="s">
        <v>25</v>
      </c>
      <c r="C153" s="364">
        <v>5620081520</v>
      </c>
      <c r="D153" s="150" t="s">
        <v>2124</v>
      </c>
      <c r="E153" s="2538">
        <v>2000</v>
      </c>
      <c r="F153" s="353">
        <v>100</v>
      </c>
      <c r="G153" s="399" t="s">
        <v>259</v>
      </c>
    </row>
    <row r="154" spans="1:7" ht="22.5" x14ac:dyDescent="0.2">
      <c r="A154" s="155"/>
      <c r="B154" s="347" t="s">
        <v>25</v>
      </c>
      <c r="C154" s="364">
        <v>5620081520</v>
      </c>
      <c r="D154" s="150" t="s">
        <v>2125</v>
      </c>
      <c r="E154" s="2631">
        <v>0</v>
      </c>
      <c r="F154" s="349">
        <v>0</v>
      </c>
      <c r="G154" s="399"/>
    </row>
    <row r="155" spans="1:7" ht="22.5" x14ac:dyDescent="0.2">
      <c r="A155" s="395">
        <v>2700</v>
      </c>
      <c r="B155" s="347" t="s">
        <v>25</v>
      </c>
      <c r="C155" s="364">
        <v>5620091520</v>
      </c>
      <c r="D155" s="150" t="s">
        <v>2126</v>
      </c>
      <c r="E155" s="2538">
        <v>3300</v>
      </c>
      <c r="F155" s="353">
        <v>3300</v>
      </c>
      <c r="G155" s="399"/>
    </row>
    <row r="156" spans="1:7" ht="22.5" x14ac:dyDescent="0.2">
      <c r="A156" s="155"/>
      <c r="B156" s="347" t="s">
        <v>25</v>
      </c>
      <c r="C156" s="364">
        <v>5620091520</v>
      </c>
      <c r="D156" s="150" t="s">
        <v>2129</v>
      </c>
      <c r="E156" s="2631">
        <v>600</v>
      </c>
      <c r="F156" s="349">
        <v>600</v>
      </c>
      <c r="G156" s="399"/>
    </row>
    <row r="157" spans="1:7" ht="22.5" x14ac:dyDescent="0.2">
      <c r="A157" s="395">
        <v>506.3</v>
      </c>
      <c r="B157" s="347" t="s">
        <v>25</v>
      </c>
      <c r="C157" s="348">
        <v>5620101505</v>
      </c>
      <c r="D157" s="150" t="s">
        <v>2127</v>
      </c>
      <c r="E157" s="2538">
        <v>300</v>
      </c>
      <c r="F157" s="353">
        <v>300</v>
      </c>
      <c r="G157" s="400"/>
    </row>
    <row r="158" spans="1:7" ht="22.5" x14ac:dyDescent="0.2">
      <c r="A158" s="397">
        <v>443.7</v>
      </c>
      <c r="B158" s="347" t="s">
        <v>25</v>
      </c>
      <c r="C158" s="348">
        <v>5620101505</v>
      </c>
      <c r="D158" s="150" t="s">
        <v>2128</v>
      </c>
      <c r="E158" s="2631">
        <v>0</v>
      </c>
      <c r="F158" s="349">
        <v>0</v>
      </c>
      <c r="G158" s="157"/>
    </row>
    <row r="159" spans="1:7" ht="22.5" x14ac:dyDescent="0.2">
      <c r="A159" s="401">
        <v>15</v>
      </c>
      <c r="B159" s="347" t="s">
        <v>25</v>
      </c>
      <c r="C159" s="357">
        <v>5620111505</v>
      </c>
      <c r="D159" s="402" t="s">
        <v>2130</v>
      </c>
      <c r="E159" s="2536">
        <v>500</v>
      </c>
      <c r="F159" s="359">
        <v>500</v>
      </c>
      <c r="G159" s="403"/>
    </row>
    <row r="160" spans="1:7" ht="22.5" x14ac:dyDescent="0.2">
      <c r="A160" s="397">
        <v>135</v>
      </c>
      <c r="B160" s="347" t="s">
        <v>25</v>
      </c>
      <c r="C160" s="357">
        <v>5620111505</v>
      </c>
      <c r="D160" s="150" t="s">
        <v>2131</v>
      </c>
      <c r="E160" s="2631">
        <v>0</v>
      </c>
      <c r="F160" s="349">
        <v>0</v>
      </c>
      <c r="G160" s="399"/>
    </row>
    <row r="161" spans="1:9" ht="56.25" x14ac:dyDescent="0.2">
      <c r="A161" s="155"/>
      <c r="B161" s="347" t="s">
        <v>25</v>
      </c>
      <c r="C161" s="364">
        <v>5620121514</v>
      </c>
      <c r="D161" s="390" t="s">
        <v>2132</v>
      </c>
      <c r="E161" s="2538">
        <v>500</v>
      </c>
      <c r="F161" s="353">
        <v>1000</v>
      </c>
      <c r="G161" s="157" t="s">
        <v>260</v>
      </c>
    </row>
    <row r="162" spans="1:9" ht="23.25" thickBot="1" x14ac:dyDescent="0.25">
      <c r="A162" s="209"/>
      <c r="B162" s="318" t="s">
        <v>25</v>
      </c>
      <c r="C162" s="370">
        <v>5620121514</v>
      </c>
      <c r="D162" s="3006" t="s">
        <v>2133</v>
      </c>
      <c r="E162" s="2539">
        <v>0</v>
      </c>
      <c r="F162" s="3002">
        <v>0</v>
      </c>
      <c r="G162" s="381"/>
    </row>
    <row r="164" spans="1:9" s="371" customFormat="1" ht="15.75" x14ac:dyDescent="0.2">
      <c r="A164" s="405"/>
      <c r="B164" s="385" t="s">
        <v>224</v>
      </c>
      <c r="C164" s="386"/>
      <c r="D164" s="385"/>
      <c r="E164" s="385"/>
      <c r="F164" s="385"/>
      <c r="G164" s="385"/>
      <c r="H164" s="405"/>
      <c r="I164" s="9"/>
    </row>
    <row r="165" spans="1:9" s="371" customFormat="1" ht="12" thickBot="1" x14ac:dyDescent="0.25">
      <c r="A165" s="405"/>
      <c r="B165" s="336"/>
      <c r="C165" s="337"/>
      <c r="D165" s="338"/>
      <c r="E165" s="387"/>
      <c r="F165" s="387"/>
      <c r="G165" s="2751" t="s">
        <v>19</v>
      </c>
      <c r="H165" s="405"/>
      <c r="I165" s="9"/>
    </row>
    <row r="166" spans="1:9" s="371" customFormat="1" x14ac:dyDescent="0.2">
      <c r="A166" s="3101" t="s">
        <v>142</v>
      </c>
      <c r="B166" s="3123" t="s">
        <v>24</v>
      </c>
      <c r="C166" s="3137" t="s">
        <v>225</v>
      </c>
      <c r="D166" s="3117" t="s">
        <v>18</v>
      </c>
      <c r="E166" s="3184" t="s">
        <v>143</v>
      </c>
      <c r="F166" s="3111" t="s">
        <v>144</v>
      </c>
      <c r="G166" s="3099" t="s">
        <v>38</v>
      </c>
      <c r="H166" s="9"/>
      <c r="I166" s="9"/>
    </row>
    <row r="167" spans="1:9" s="371" customFormat="1" ht="12" thickBot="1" x14ac:dyDescent="0.25">
      <c r="A167" s="3238"/>
      <c r="B167" s="3124"/>
      <c r="C167" s="3138"/>
      <c r="D167" s="3121"/>
      <c r="E167" s="3185"/>
      <c r="F167" s="3233"/>
      <c r="G167" s="3100"/>
      <c r="H167" s="9"/>
      <c r="I167" s="9"/>
    </row>
    <row r="168" spans="1:9" s="371" customFormat="1" ht="12" thickBot="1" x14ac:dyDescent="0.25">
      <c r="A168" s="372" t="s">
        <v>234</v>
      </c>
      <c r="B168" s="24" t="s">
        <v>25</v>
      </c>
      <c r="C168" s="23" t="s">
        <v>23</v>
      </c>
      <c r="D168" s="19" t="s">
        <v>27</v>
      </c>
      <c r="E168" s="388" t="s">
        <v>234</v>
      </c>
      <c r="F168" s="388" t="s">
        <v>234</v>
      </c>
      <c r="G168" s="374" t="s">
        <v>21</v>
      </c>
      <c r="H168" s="9"/>
      <c r="I168" s="9"/>
    </row>
    <row r="169" spans="1:9" ht="56.25" x14ac:dyDescent="0.2">
      <c r="A169" s="155"/>
      <c r="B169" s="347" t="s">
        <v>25</v>
      </c>
      <c r="C169" s="364">
        <v>5620131502</v>
      </c>
      <c r="D169" s="390" t="s">
        <v>2134</v>
      </c>
      <c r="E169" s="2633">
        <v>1500</v>
      </c>
      <c r="F169" s="353">
        <v>1000</v>
      </c>
      <c r="G169" s="157" t="s">
        <v>261</v>
      </c>
    </row>
    <row r="170" spans="1:9" s="371" customFormat="1" x14ac:dyDescent="0.2">
      <c r="A170" s="404"/>
      <c r="B170" s="347" t="s">
        <v>25</v>
      </c>
      <c r="C170" s="364">
        <v>5620131502</v>
      </c>
      <c r="D170" s="390" t="s">
        <v>2135</v>
      </c>
      <c r="E170" s="3000">
        <v>0</v>
      </c>
      <c r="F170" s="349">
        <v>0</v>
      </c>
      <c r="G170" s="157"/>
    </row>
    <row r="171" spans="1:9" ht="90" x14ac:dyDescent="0.2">
      <c r="A171" s="395">
        <v>500</v>
      </c>
      <c r="B171" s="347" t="s">
        <v>25</v>
      </c>
      <c r="C171" s="364">
        <v>7620011705</v>
      </c>
      <c r="D171" s="150" t="s">
        <v>262</v>
      </c>
      <c r="E171" s="2538">
        <v>0</v>
      </c>
      <c r="F171" s="377">
        <v>500</v>
      </c>
      <c r="G171" s="157" t="s">
        <v>263</v>
      </c>
      <c r="H171" s="405"/>
      <c r="I171" s="405"/>
    </row>
    <row r="172" spans="1:9" ht="22.5" x14ac:dyDescent="0.2">
      <c r="A172" s="397">
        <v>4500</v>
      </c>
      <c r="B172" s="347" t="s">
        <v>25</v>
      </c>
      <c r="C172" s="364">
        <v>7620011705</v>
      </c>
      <c r="D172" s="150" t="s">
        <v>264</v>
      </c>
      <c r="E172" s="2631">
        <v>0</v>
      </c>
      <c r="F172" s="349">
        <v>4500</v>
      </c>
      <c r="G172" s="157"/>
      <c r="H172" s="405"/>
      <c r="I172" s="405"/>
    </row>
    <row r="173" spans="1:9" ht="90" x14ac:dyDescent="0.2">
      <c r="A173" s="407">
        <v>4160</v>
      </c>
      <c r="B173" s="308" t="s">
        <v>25</v>
      </c>
      <c r="C173" s="367">
        <v>7620021702</v>
      </c>
      <c r="D173" s="402" t="s">
        <v>265</v>
      </c>
      <c r="E173" s="2634">
        <v>5700</v>
      </c>
      <c r="F173" s="2748">
        <v>1300</v>
      </c>
      <c r="G173" s="379" t="s">
        <v>266</v>
      </c>
      <c r="H173" s="405"/>
      <c r="I173" s="405"/>
    </row>
    <row r="174" spans="1:9" ht="22.5" x14ac:dyDescent="0.2">
      <c r="A174" s="407"/>
      <c r="B174" s="308" t="s">
        <v>25</v>
      </c>
      <c r="C174" s="364">
        <v>7620021702</v>
      </c>
      <c r="D174" s="402" t="s">
        <v>267</v>
      </c>
      <c r="E174" s="2537">
        <v>0</v>
      </c>
      <c r="F174" s="408">
        <v>11700</v>
      </c>
      <c r="G174" s="157"/>
      <c r="H174" s="405"/>
      <c r="I174" s="405"/>
    </row>
    <row r="175" spans="1:9" ht="101.25" x14ac:dyDescent="0.2">
      <c r="A175" s="401">
        <v>1800</v>
      </c>
      <c r="B175" s="409" t="s">
        <v>25</v>
      </c>
      <c r="C175" s="364">
        <v>7620041701</v>
      </c>
      <c r="D175" s="398" t="s">
        <v>2109</v>
      </c>
      <c r="E175" s="2536">
        <v>1600</v>
      </c>
      <c r="F175" s="377">
        <v>660</v>
      </c>
      <c r="G175" s="380" t="s">
        <v>268</v>
      </c>
    </row>
    <row r="176" spans="1:9" x14ac:dyDescent="0.2">
      <c r="A176" s="406"/>
      <c r="B176" s="409" t="s">
        <v>25</v>
      </c>
      <c r="C176" s="364">
        <v>7620041701</v>
      </c>
      <c r="D176" s="398" t="s">
        <v>2110</v>
      </c>
      <c r="E176" s="2537">
        <v>0</v>
      </c>
      <c r="F176" s="410">
        <v>5940</v>
      </c>
      <c r="G176" s="380"/>
    </row>
    <row r="177" spans="1:9" ht="56.25" x14ac:dyDescent="0.2">
      <c r="A177" s="397"/>
      <c r="B177" s="409" t="s">
        <v>25</v>
      </c>
      <c r="C177" s="364">
        <v>7620051704</v>
      </c>
      <c r="D177" s="390" t="s">
        <v>2111</v>
      </c>
      <c r="E177" s="2538">
        <v>3900</v>
      </c>
      <c r="F177" s="377">
        <v>1000</v>
      </c>
      <c r="G177" s="157" t="s">
        <v>269</v>
      </c>
    </row>
    <row r="178" spans="1:9" x14ac:dyDescent="0.2">
      <c r="A178" s="397"/>
      <c r="B178" s="409" t="s">
        <v>25</v>
      </c>
      <c r="C178" s="364">
        <v>7620051704</v>
      </c>
      <c r="D178" s="390" t="s">
        <v>2112</v>
      </c>
      <c r="E178" s="2631">
        <v>0</v>
      </c>
      <c r="F178" s="349">
        <v>0</v>
      </c>
      <c r="G178" s="157"/>
    </row>
    <row r="179" spans="1:9" ht="22.5" x14ac:dyDescent="0.2">
      <c r="A179" s="397"/>
      <c r="B179" s="409" t="s">
        <v>25</v>
      </c>
      <c r="C179" s="364">
        <v>9620051907</v>
      </c>
      <c r="D179" s="390" t="s">
        <v>2113</v>
      </c>
      <c r="E179" s="2538">
        <v>1500</v>
      </c>
      <c r="F179" s="377">
        <v>1500</v>
      </c>
      <c r="G179" s="157"/>
    </row>
    <row r="180" spans="1:9" ht="22.5" x14ac:dyDescent="0.2">
      <c r="A180" s="397"/>
      <c r="B180" s="347" t="s">
        <v>25</v>
      </c>
      <c r="C180" s="364">
        <v>9620051907</v>
      </c>
      <c r="D180" s="390" t="s">
        <v>2108</v>
      </c>
      <c r="E180" s="2631">
        <v>0</v>
      </c>
      <c r="F180" s="410">
        <v>0</v>
      </c>
      <c r="G180" s="380"/>
    </row>
    <row r="181" spans="1:9" ht="56.25" x14ac:dyDescent="0.2">
      <c r="A181" s="411"/>
      <c r="B181" s="412" t="s">
        <v>25</v>
      </c>
      <c r="C181" s="367">
        <v>9620061907</v>
      </c>
      <c r="D181" s="413" t="s">
        <v>2100</v>
      </c>
      <c r="E181" s="2536">
        <v>4300</v>
      </c>
      <c r="F181" s="414">
        <v>1000</v>
      </c>
      <c r="G181" s="415" t="s">
        <v>270</v>
      </c>
    </row>
    <row r="182" spans="1:9" x14ac:dyDescent="0.2">
      <c r="A182" s="346"/>
      <c r="B182" s="347" t="s">
        <v>25</v>
      </c>
      <c r="C182" s="364">
        <v>9620061907</v>
      </c>
      <c r="D182" s="416" t="s">
        <v>2101</v>
      </c>
      <c r="E182" s="2631">
        <v>0</v>
      </c>
      <c r="F182" s="410">
        <v>0</v>
      </c>
      <c r="G182" s="380"/>
    </row>
    <row r="183" spans="1:9" ht="22.5" x14ac:dyDescent="0.2">
      <c r="A183" s="417">
        <v>35000</v>
      </c>
      <c r="B183" s="308" t="s">
        <v>25</v>
      </c>
      <c r="C183" s="367">
        <v>14620020000</v>
      </c>
      <c r="D183" s="418" t="s">
        <v>2102</v>
      </c>
      <c r="E183" s="2635">
        <v>110000</v>
      </c>
      <c r="F183" s="419">
        <v>110000</v>
      </c>
      <c r="G183" s="380"/>
      <c r="H183" s="371"/>
      <c r="I183" s="371"/>
    </row>
    <row r="184" spans="1:9" ht="22.5" x14ac:dyDescent="0.2">
      <c r="A184" s="420"/>
      <c r="B184" s="347" t="s">
        <v>25</v>
      </c>
      <c r="C184" s="364">
        <v>14620020000</v>
      </c>
      <c r="D184" s="421" t="s">
        <v>2103</v>
      </c>
      <c r="E184" s="2636">
        <v>30000</v>
      </c>
      <c r="F184" s="422">
        <v>30000</v>
      </c>
      <c r="G184" s="423"/>
      <c r="H184" s="371"/>
      <c r="I184" s="371"/>
    </row>
    <row r="185" spans="1:9" s="371" customFormat="1" x14ac:dyDescent="0.2">
      <c r="A185" s="424"/>
      <c r="B185" s="412" t="s">
        <v>25</v>
      </c>
      <c r="C185" s="364">
        <v>7620061702</v>
      </c>
      <c r="D185" s="425" t="s">
        <v>2104</v>
      </c>
      <c r="E185" s="2536">
        <v>10</v>
      </c>
      <c r="F185" s="419">
        <v>10</v>
      </c>
      <c r="G185" s="426"/>
    </row>
    <row r="186" spans="1:9" s="371" customFormat="1" x14ac:dyDescent="0.2">
      <c r="A186" s="427"/>
      <c r="B186" s="409" t="s">
        <v>25</v>
      </c>
      <c r="C186" s="364">
        <v>7620061702</v>
      </c>
      <c r="D186" s="428" t="s">
        <v>2105</v>
      </c>
      <c r="E186" s="2631">
        <v>0</v>
      </c>
      <c r="F186" s="422">
        <v>0</v>
      </c>
      <c r="G186" s="396"/>
    </row>
    <row r="187" spans="1:9" s="371" customFormat="1" ht="22.5" x14ac:dyDescent="0.2">
      <c r="A187" s="427"/>
      <c r="B187" s="409" t="s">
        <v>25</v>
      </c>
      <c r="C187" s="364">
        <v>7620071702</v>
      </c>
      <c r="D187" s="428" t="s">
        <v>2106</v>
      </c>
      <c r="E187" s="2538">
        <v>10</v>
      </c>
      <c r="F187" s="419">
        <v>10</v>
      </c>
      <c r="G187" s="396"/>
    </row>
    <row r="188" spans="1:9" s="371" customFormat="1" ht="23.25" thickBot="1" x14ac:dyDescent="0.25">
      <c r="A188" s="429"/>
      <c r="B188" s="318" t="s">
        <v>25</v>
      </c>
      <c r="C188" s="370">
        <v>7620071702</v>
      </c>
      <c r="D188" s="430" t="s">
        <v>2107</v>
      </c>
      <c r="E188" s="2539">
        <v>0</v>
      </c>
      <c r="F188" s="431">
        <v>0</v>
      </c>
      <c r="G188" s="432"/>
      <c r="H188" s="9"/>
      <c r="I188" s="9"/>
    </row>
    <row r="189" spans="1:9" s="371" customFormat="1" x14ac:dyDescent="0.2">
      <c r="A189" s="88"/>
      <c r="B189" s="433"/>
      <c r="C189" s="434"/>
      <c r="D189" s="154"/>
      <c r="E189" s="88"/>
      <c r="F189" s="88"/>
      <c r="G189" s="88"/>
      <c r="H189" s="9"/>
      <c r="I189" s="9"/>
    </row>
    <row r="190" spans="1:9" s="371" customFormat="1" x14ac:dyDescent="0.2">
      <c r="A190" s="435"/>
      <c r="B190" s="435"/>
      <c r="C190" s="435"/>
      <c r="D190" s="435"/>
      <c r="E190" s="9"/>
      <c r="F190" s="435"/>
      <c r="G190" s="10"/>
      <c r="H190" s="9"/>
      <c r="I190" s="9"/>
    </row>
    <row r="191" spans="1:9" s="371" customFormat="1" ht="12.75" x14ac:dyDescent="0.2">
      <c r="A191" s="2190"/>
      <c r="B191" s="2190"/>
      <c r="C191" s="2190"/>
      <c r="D191" s="9"/>
      <c r="E191" s="9"/>
      <c r="F191" s="54"/>
      <c r="G191" s="10"/>
      <c r="H191" s="9"/>
      <c r="I191" s="9"/>
    </row>
    <row r="192" spans="1:9" s="405" customFormat="1" x14ac:dyDescent="0.2">
      <c r="A192" s="435"/>
      <c r="B192" s="435"/>
      <c r="C192" s="435"/>
      <c r="D192" s="435"/>
      <c r="E192" s="9"/>
      <c r="F192" s="435"/>
      <c r="G192" s="10"/>
      <c r="H192" s="9"/>
      <c r="I192" s="9"/>
    </row>
    <row r="193" spans="1:9" s="405" customFormat="1" ht="12.75" x14ac:dyDescent="0.2">
      <c r="A193" s="2190"/>
      <c r="B193" s="2190"/>
      <c r="C193" s="2190"/>
      <c r="D193" s="9"/>
      <c r="E193" s="9"/>
      <c r="F193" s="54"/>
      <c r="G193" s="10"/>
      <c r="H193" s="9"/>
      <c r="I193" s="9"/>
    </row>
    <row r="194" spans="1:9" s="405" customFormat="1" x14ac:dyDescent="0.2">
      <c r="A194" s="435"/>
      <c r="B194" s="435"/>
      <c r="C194" s="435"/>
      <c r="D194" s="435"/>
      <c r="E194" s="9"/>
      <c r="F194" s="435"/>
      <c r="G194" s="10"/>
      <c r="H194" s="9"/>
      <c r="I194" s="9"/>
    </row>
    <row r="195" spans="1:9" s="371" customFormat="1" x14ac:dyDescent="0.2"/>
    <row r="196" spans="1:9" s="371" customFormat="1" x14ac:dyDescent="0.2"/>
    <row r="197" spans="1:9" s="371" customFormat="1" x14ac:dyDescent="0.2"/>
    <row r="198" spans="1:9" s="371" customFormat="1" x14ac:dyDescent="0.2"/>
    <row r="199" spans="1:9" s="371" customFormat="1" x14ac:dyDescent="0.2"/>
    <row r="200" spans="1:9" x14ac:dyDescent="0.2">
      <c r="B200" s="9"/>
    </row>
    <row r="201" spans="1:9" s="276" customFormat="1" x14ac:dyDescent="0.2">
      <c r="A201" s="436"/>
      <c r="B201" s="433"/>
      <c r="C201" s="437"/>
      <c r="D201" s="154"/>
      <c r="E201" s="436"/>
      <c r="F201" s="438"/>
      <c r="G201" s="439"/>
      <c r="H201" s="9"/>
      <c r="I201" s="9"/>
    </row>
    <row r="202" spans="1:9" s="371" customFormat="1" x14ac:dyDescent="0.2">
      <c r="C202" s="440"/>
      <c r="H202" s="9"/>
      <c r="I202" s="9"/>
    </row>
    <row r="203" spans="1:9" s="371" customFormat="1" x14ac:dyDescent="0.2">
      <c r="C203" s="440"/>
      <c r="H203" s="9"/>
      <c r="I203" s="9"/>
    </row>
    <row r="204" spans="1:9" s="371" customFormat="1" x14ac:dyDescent="0.2">
      <c r="C204" s="440"/>
      <c r="H204" s="9"/>
      <c r="I204" s="9"/>
    </row>
    <row r="205" spans="1:9" s="371" customFormat="1" x14ac:dyDescent="0.2">
      <c r="C205" s="440"/>
      <c r="H205" s="9"/>
      <c r="I205" s="9"/>
    </row>
    <row r="206" spans="1:9" s="371" customFormat="1" x14ac:dyDescent="0.2">
      <c r="C206" s="440"/>
      <c r="H206" s="9"/>
      <c r="I206" s="9"/>
    </row>
    <row r="207" spans="1:9" x14ac:dyDescent="0.2">
      <c r="B207" s="9"/>
    </row>
    <row r="208" spans="1:9" x14ac:dyDescent="0.2">
      <c r="B208" s="9"/>
    </row>
    <row r="209" spans="2:7" x14ac:dyDescent="0.2">
      <c r="B209" s="9"/>
    </row>
    <row r="210" spans="2:7" x14ac:dyDescent="0.2">
      <c r="B210" s="9"/>
    </row>
    <row r="211" spans="2:7" x14ac:dyDescent="0.2">
      <c r="B211" s="9"/>
    </row>
    <row r="212" spans="2:7" x14ac:dyDescent="0.2">
      <c r="B212" s="9"/>
    </row>
    <row r="213" spans="2:7" x14ac:dyDescent="0.2">
      <c r="B213" s="9"/>
    </row>
    <row r="214" spans="2:7" x14ac:dyDescent="0.2">
      <c r="B214" s="9"/>
    </row>
    <row r="215" spans="2:7" x14ac:dyDescent="0.2">
      <c r="B215" s="9"/>
    </row>
    <row r="216" spans="2:7" x14ac:dyDescent="0.2">
      <c r="B216" s="9"/>
    </row>
    <row r="217" spans="2:7" x14ac:dyDescent="0.2">
      <c r="B217" s="9"/>
    </row>
    <row r="218" spans="2:7" x14ac:dyDescent="0.2">
      <c r="B218" s="9"/>
    </row>
    <row r="219" spans="2:7" x14ac:dyDescent="0.2">
      <c r="B219" s="9"/>
    </row>
    <row r="220" spans="2:7" x14ac:dyDescent="0.2">
      <c r="B220" s="9"/>
    </row>
    <row r="221" spans="2:7" x14ac:dyDescent="0.2">
      <c r="B221" s="433"/>
      <c r="C221" s="441"/>
      <c r="D221" s="154"/>
      <c r="E221" s="371"/>
      <c r="F221" s="371"/>
      <c r="G221" s="371"/>
    </row>
    <row r="222" spans="2:7" x14ac:dyDescent="0.2">
      <c r="D222" s="442"/>
    </row>
  </sheetData>
  <mergeCells count="56">
    <mergeCell ref="F166:F167"/>
    <mergeCell ref="G166:G167"/>
    <mergeCell ref="A166:A167"/>
    <mergeCell ref="B166:B167"/>
    <mergeCell ref="C166:C167"/>
    <mergeCell ref="D166:D167"/>
    <mergeCell ref="E166:E167"/>
    <mergeCell ref="A61:A62"/>
    <mergeCell ref="B61:B62"/>
    <mergeCell ref="C61:C62"/>
    <mergeCell ref="D61:D62"/>
    <mergeCell ref="E61:E62"/>
    <mergeCell ref="F61:F62"/>
    <mergeCell ref="G61:G62"/>
    <mergeCell ref="A1:G1"/>
    <mergeCell ref="A3:G3"/>
    <mergeCell ref="C5:E5"/>
    <mergeCell ref="B7:B8"/>
    <mergeCell ref="C7:C8"/>
    <mergeCell ref="D7:D8"/>
    <mergeCell ref="E7:E8"/>
    <mergeCell ref="G17:G18"/>
    <mergeCell ref="A30:A31"/>
    <mergeCell ref="B30:B31"/>
    <mergeCell ref="C30:C31"/>
    <mergeCell ref="D30:D31"/>
    <mergeCell ref="E30:E31"/>
    <mergeCell ref="F30:F31"/>
    <mergeCell ref="G30:G31"/>
    <mergeCell ref="A17:A18"/>
    <mergeCell ref="B17:B18"/>
    <mergeCell ref="C17:C18"/>
    <mergeCell ref="D17:D18"/>
    <mergeCell ref="E17:E18"/>
    <mergeCell ref="F17:F18"/>
    <mergeCell ref="G39:G40"/>
    <mergeCell ref="A39:A40"/>
    <mergeCell ref="B39:B40"/>
    <mergeCell ref="C39:C40"/>
    <mergeCell ref="D39:D40"/>
    <mergeCell ref="E39:E40"/>
    <mergeCell ref="F39:F40"/>
    <mergeCell ref="G96:G97"/>
    <mergeCell ref="A132:A133"/>
    <mergeCell ref="B132:B133"/>
    <mergeCell ref="C132:C133"/>
    <mergeCell ref="D132:D133"/>
    <mergeCell ref="E132:E133"/>
    <mergeCell ref="F132:F133"/>
    <mergeCell ref="G132:G133"/>
    <mergeCell ref="A96:A97"/>
    <mergeCell ref="B96:B97"/>
    <mergeCell ref="C96:C97"/>
    <mergeCell ref="D96:D97"/>
    <mergeCell ref="E96:E97"/>
    <mergeCell ref="F96:F97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87"/>
  <sheetViews>
    <sheetView workbookViewId="0">
      <selection activeCell="A2" sqref="A2"/>
    </sheetView>
  </sheetViews>
  <sheetFormatPr defaultRowHeight="12.75" x14ac:dyDescent="0.2"/>
  <cols>
    <col min="2" max="2" width="6.7109375" customWidth="1"/>
    <col min="3" max="3" width="9.5703125" bestFit="1" customWidth="1"/>
    <col min="4" max="4" width="45" customWidth="1"/>
    <col min="5" max="5" width="10.28515625" customWidth="1"/>
    <col min="6" max="6" width="10.140625" customWidth="1"/>
    <col min="7" max="7" width="15.42578125" customWidth="1"/>
  </cols>
  <sheetData>
    <row r="1" spans="1:8" ht="18" x14ac:dyDescent="0.25">
      <c r="A1" s="3028" t="s">
        <v>665</v>
      </c>
      <c r="B1" s="3028"/>
      <c r="C1" s="3028"/>
      <c r="D1" s="3028"/>
      <c r="E1" s="3028"/>
      <c r="F1" s="3028"/>
      <c r="G1" s="3028"/>
      <c r="H1" s="443"/>
    </row>
    <row r="2" spans="1:8" x14ac:dyDescent="0.2">
      <c r="A2" s="444"/>
      <c r="B2" s="445"/>
      <c r="C2" s="444"/>
      <c r="D2" s="444"/>
      <c r="E2" s="444"/>
      <c r="F2" s="446"/>
      <c r="G2" s="446"/>
      <c r="H2" s="447"/>
    </row>
    <row r="3" spans="1:8" ht="15.75" x14ac:dyDescent="0.2">
      <c r="A3" s="3239" t="s">
        <v>271</v>
      </c>
      <c r="B3" s="3239"/>
      <c r="C3" s="3239"/>
      <c r="D3" s="3239"/>
      <c r="E3" s="3239"/>
      <c r="F3" s="3239"/>
      <c r="G3" s="3239"/>
      <c r="H3" s="448"/>
    </row>
    <row r="4" spans="1:8" ht="15.75" x14ac:dyDescent="0.2">
      <c r="A4" s="449"/>
      <c r="B4" s="450"/>
      <c r="C4" s="450"/>
      <c r="D4" s="450"/>
      <c r="E4" s="450"/>
      <c r="F4" s="450"/>
      <c r="G4" s="450"/>
      <c r="H4" s="450"/>
    </row>
    <row r="5" spans="1:8" ht="15.75" x14ac:dyDescent="0.2">
      <c r="A5" s="451"/>
      <c r="B5" s="452"/>
      <c r="C5" s="3240" t="s">
        <v>140</v>
      </c>
      <c r="D5" s="3240"/>
      <c r="E5" s="3240"/>
      <c r="F5" s="452"/>
      <c r="G5" s="452"/>
      <c r="H5" s="452"/>
    </row>
    <row r="6" spans="1:8" ht="13.5" thickBot="1" x14ac:dyDescent="0.25">
      <c r="A6" s="453"/>
      <c r="B6" s="454"/>
      <c r="C6" s="454"/>
      <c r="D6" s="454"/>
      <c r="E6" s="455" t="s">
        <v>19</v>
      </c>
      <c r="F6" s="456"/>
      <c r="G6" s="457"/>
      <c r="H6" s="458"/>
    </row>
    <row r="7" spans="1:8" x14ac:dyDescent="0.2">
      <c r="A7" s="459"/>
      <c r="B7" s="3241"/>
      <c r="C7" s="3242" t="s">
        <v>0</v>
      </c>
      <c r="D7" s="3244" t="s">
        <v>1</v>
      </c>
      <c r="E7" s="3246" t="s">
        <v>141</v>
      </c>
      <c r="F7" s="460"/>
      <c r="G7" s="461"/>
      <c r="H7" s="461"/>
    </row>
    <row r="8" spans="1:8" ht="13.5" thickBot="1" x14ac:dyDescent="0.25">
      <c r="A8" s="453"/>
      <c r="B8" s="3241"/>
      <c r="C8" s="3243"/>
      <c r="D8" s="3245"/>
      <c r="E8" s="3247"/>
      <c r="F8" s="460"/>
      <c r="G8" s="458"/>
      <c r="H8" s="458"/>
    </row>
    <row r="9" spans="1:8" ht="13.5" thickBot="1" x14ac:dyDescent="0.25">
      <c r="A9" s="453"/>
      <c r="B9" s="462"/>
      <c r="C9" s="463" t="s">
        <v>2</v>
      </c>
      <c r="D9" s="464" t="s">
        <v>11</v>
      </c>
      <c r="E9" s="465">
        <f>SUM(E10:E14)</f>
        <v>378137.54000000004</v>
      </c>
      <c r="F9" s="466"/>
      <c r="G9" s="458"/>
      <c r="H9" s="458"/>
    </row>
    <row r="10" spans="1:8" x14ac:dyDescent="0.2">
      <c r="A10" s="467"/>
      <c r="B10" s="468"/>
      <c r="C10" s="469" t="s">
        <v>272</v>
      </c>
      <c r="D10" s="470" t="s">
        <v>273</v>
      </c>
      <c r="E10" s="471">
        <f>F20</f>
        <v>28223.7</v>
      </c>
      <c r="F10" s="472"/>
      <c r="G10" s="467"/>
      <c r="H10" s="473"/>
    </row>
    <row r="11" spans="1:8" x14ac:dyDescent="0.2">
      <c r="A11" s="467"/>
      <c r="B11" s="468"/>
      <c r="C11" s="474" t="s">
        <v>274</v>
      </c>
      <c r="D11" s="475" t="s">
        <v>275</v>
      </c>
      <c r="E11" s="476">
        <f>F60</f>
        <v>317568.5</v>
      </c>
      <c r="F11" s="472"/>
      <c r="G11" s="467"/>
      <c r="H11" s="473"/>
    </row>
    <row r="12" spans="1:8" x14ac:dyDescent="0.2">
      <c r="A12" s="467"/>
      <c r="B12" s="468"/>
      <c r="C12" s="474" t="s">
        <v>4</v>
      </c>
      <c r="D12" s="475" t="s">
        <v>9</v>
      </c>
      <c r="E12" s="477">
        <f>F128</f>
        <v>11920</v>
      </c>
      <c r="F12" s="472"/>
      <c r="G12" s="467"/>
      <c r="H12" s="473"/>
    </row>
    <row r="13" spans="1:8" x14ac:dyDescent="0.2">
      <c r="A13" s="467"/>
      <c r="B13" s="468"/>
      <c r="C13" s="478" t="s">
        <v>6</v>
      </c>
      <c r="D13" s="479" t="s">
        <v>12</v>
      </c>
      <c r="E13" s="480">
        <f>F155</f>
        <v>12000</v>
      </c>
      <c r="F13" s="481"/>
      <c r="G13" s="467"/>
      <c r="H13" s="473"/>
    </row>
    <row r="14" spans="1:8" ht="13.5" thickBot="1" x14ac:dyDescent="0.25">
      <c r="A14" s="467"/>
      <c r="B14" s="468"/>
      <c r="C14" s="482" t="s">
        <v>276</v>
      </c>
      <c r="D14" s="483" t="s">
        <v>277</v>
      </c>
      <c r="E14" s="484">
        <f>F177</f>
        <v>8425.34</v>
      </c>
      <c r="F14" s="481"/>
      <c r="G14" s="467"/>
      <c r="H14" s="485"/>
    </row>
    <row r="15" spans="1:8" ht="18" x14ac:dyDescent="0.2">
      <c r="A15" s="449"/>
      <c r="B15" s="486"/>
      <c r="C15" s="487"/>
      <c r="D15" s="487"/>
      <c r="E15" s="487"/>
      <c r="F15" s="488"/>
      <c r="G15" s="489"/>
      <c r="H15" s="490"/>
    </row>
    <row r="16" spans="1:8" x14ac:dyDescent="0.2">
      <c r="A16" s="444"/>
      <c r="B16" s="445"/>
      <c r="C16" s="444"/>
      <c r="D16" s="444"/>
      <c r="E16" s="444"/>
      <c r="F16" s="444"/>
      <c r="G16" s="444"/>
      <c r="H16" s="491"/>
    </row>
    <row r="17" spans="1:8" ht="15.75" x14ac:dyDescent="0.2">
      <c r="A17" s="444"/>
      <c r="B17" s="492" t="s">
        <v>278</v>
      </c>
      <c r="C17" s="493"/>
      <c r="D17" s="493"/>
      <c r="E17" s="493"/>
      <c r="F17" s="493"/>
      <c r="G17" s="493"/>
      <c r="H17" s="452"/>
    </row>
    <row r="18" spans="1:8" ht="13.5" thickBot="1" x14ac:dyDescent="0.25">
      <c r="A18" s="444"/>
      <c r="B18" s="454"/>
      <c r="C18" s="454"/>
      <c r="D18" s="454"/>
      <c r="E18" s="455"/>
      <c r="F18" s="455"/>
      <c r="G18" s="455" t="s">
        <v>19</v>
      </c>
      <c r="H18" s="494"/>
    </row>
    <row r="19" spans="1:8" ht="24" customHeight="1" thickBot="1" x14ac:dyDescent="0.25">
      <c r="A19" s="2886" t="s">
        <v>142</v>
      </c>
      <c r="B19" s="2883" t="s">
        <v>24</v>
      </c>
      <c r="C19" s="2887" t="s">
        <v>279</v>
      </c>
      <c r="D19" s="2888" t="s">
        <v>280</v>
      </c>
      <c r="E19" s="2889" t="s">
        <v>143</v>
      </c>
      <c r="F19" s="2884" t="s">
        <v>144</v>
      </c>
      <c r="G19" s="2885" t="s">
        <v>38</v>
      </c>
      <c r="H19" s="38"/>
    </row>
    <row r="20" spans="1:8" s="2646" customFormat="1" ht="13.5" thickBot="1" x14ac:dyDescent="0.25">
      <c r="A20" s="2772">
        <f>A21+A33</f>
        <v>26388.7</v>
      </c>
      <c r="B20" s="1663" t="s">
        <v>25</v>
      </c>
      <c r="C20" s="1664" t="s">
        <v>23</v>
      </c>
      <c r="D20" s="18" t="s">
        <v>27</v>
      </c>
      <c r="E20" s="2772">
        <f>E21+E33</f>
        <v>28223.7</v>
      </c>
      <c r="F20" s="2772">
        <f>F21+F33</f>
        <v>28223.7</v>
      </c>
      <c r="G20" s="215" t="s">
        <v>21</v>
      </c>
      <c r="H20" s="1248"/>
    </row>
    <row r="21" spans="1:8" s="2646" customFormat="1" x14ac:dyDescent="0.2">
      <c r="A21" s="51">
        <f>SUM(A22:A31)</f>
        <v>23922.7</v>
      </c>
      <c r="B21" s="1786" t="s">
        <v>26</v>
      </c>
      <c r="C21" s="1787" t="s">
        <v>281</v>
      </c>
      <c r="D21" s="1788" t="s">
        <v>282</v>
      </c>
      <c r="E21" s="2553">
        <v>25752.7</v>
      </c>
      <c r="F21" s="2782">
        <f>SUM(F22:F32)</f>
        <v>25752.7</v>
      </c>
      <c r="G21" s="172"/>
      <c r="H21" s="1248"/>
    </row>
    <row r="22" spans="1:8" s="2646" customFormat="1" x14ac:dyDescent="0.2">
      <c r="A22" s="45">
        <v>15700</v>
      </c>
      <c r="B22" s="1799" t="s">
        <v>36</v>
      </c>
      <c r="C22" s="1800" t="s">
        <v>283</v>
      </c>
      <c r="D22" s="1801" t="s">
        <v>284</v>
      </c>
      <c r="E22" s="2494"/>
      <c r="F22" s="2783">
        <v>16900</v>
      </c>
      <c r="G22" s="80"/>
      <c r="H22" s="38"/>
    </row>
    <row r="23" spans="1:8" s="2646" customFormat="1" x14ac:dyDescent="0.2">
      <c r="A23" s="45">
        <v>800</v>
      </c>
      <c r="B23" s="1799" t="s">
        <v>36</v>
      </c>
      <c r="C23" s="1800" t="s">
        <v>285</v>
      </c>
      <c r="D23" s="1801" t="s">
        <v>286</v>
      </c>
      <c r="E23" s="2494"/>
      <c r="F23" s="2783">
        <v>900</v>
      </c>
      <c r="G23" s="80"/>
      <c r="H23" s="38"/>
    </row>
    <row r="24" spans="1:8" s="2646" customFormat="1" x14ac:dyDescent="0.2">
      <c r="A24" s="45">
        <v>2977</v>
      </c>
      <c r="B24" s="1799" t="s">
        <v>36</v>
      </c>
      <c r="C24" s="1800" t="s">
        <v>287</v>
      </c>
      <c r="D24" s="1801" t="s">
        <v>288</v>
      </c>
      <c r="E24" s="2494"/>
      <c r="F24" s="2783">
        <v>3750</v>
      </c>
      <c r="G24" s="80"/>
      <c r="H24" s="38"/>
    </row>
    <row r="25" spans="1:8" s="2646" customFormat="1" ht="67.5" x14ac:dyDescent="0.2">
      <c r="A25" s="45">
        <v>1090</v>
      </c>
      <c r="B25" s="1799" t="s">
        <v>36</v>
      </c>
      <c r="C25" s="1800" t="s">
        <v>289</v>
      </c>
      <c r="D25" s="1801" t="s">
        <v>290</v>
      </c>
      <c r="E25" s="2494"/>
      <c r="F25" s="2783">
        <v>0</v>
      </c>
      <c r="G25" s="80" t="s">
        <v>2197</v>
      </c>
      <c r="H25" s="38"/>
    </row>
    <row r="26" spans="1:8" s="2646" customFormat="1" ht="67.5" x14ac:dyDescent="0.2">
      <c r="A26" s="45">
        <v>75</v>
      </c>
      <c r="B26" s="1799" t="s">
        <v>36</v>
      </c>
      <c r="C26" s="1800" t="s">
        <v>291</v>
      </c>
      <c r="D26" s="1801" t="s">
        <v>292</v>
      </c>
      <c r="E26" s="2494"/>
      <c r="F26" s="2783">
        <v>0</v>
      </c>
      <c r="G26" s="80" t="s">
        <v>2197</v>
      </c>
      <c r="H26" s="38"/>
    </row>
    <row r="27" spans="1:8" s="2646" customFormat="1" ht="22.5" x14ac:dyDescent="0.2">
      <c r="A27" s="45">
        <v>54</v>
      </c>
      <c r="B27" s="1799" t="s">
        <v>36</v>
      </c>
      <c r="C27" s="1800" t="s">
        <v>293</v>
      </c>
      <c r="D27" s="1801" t="s">
        <v>294</v>
      </c>
      <c r="E27" s="2494"/>
      <c r="F27" s="2783">
        <v>54</v>
      </c>
      <c r="G27" s="80"/>
      <c r="H27" s="38"/>
    </row>
    <row r="28" spans="1:8" s="2646" customFormat="1" x14ac:dyDescent="0.2">
      <c r="A28" s="45">
        <v>5</v>
      </c>
      <c r="B28" s="1799" t="s">
        <v>36</v>
      </c>
      <c r="C28" s="1800" t="s">
        <v>295</v>
      </c>
      <c r="D28" s="1801" t="s">
        <v>296</v>
      </c>
      <c r="E28" s="2494"/>
      <c r="F28" s="2783">
        <v>5</v>
      </c>
      <c r="G28" s="80"/>
      <c r="H28" s="38"/>
    </row>
    <row r="29" spans="1:8" s="2646" customFormat="1" ht="45" x14ac:dyDescent="0.2">
      <c r="A29" s="45">
        <v>2648</v>
      </c>
      <c r="B29" s="1799" t="s">
        <v>36</v>
      </c>
      <c r="C29" s="1800" t="s">
        <v>297</v>
      </c>
      <c r="D29" s="1801" t="s">
        <v>298</v>
      </c>
      <c r="E29" s="2494"/>
      <c r="F29" s="2783">
        <v>0</v>
      </c>
      <c r="G29" s="80" t="s">
        <v>2196</v>
      </c>
      <c r="H29" s="38"/>
    </row>
    <row r="30" spans="1:8" s="2646" customFormat="1" ht="45" x14ac:dyDescent="0.2">
      <c r="A30" s="45">
        <v>500</v>
      </c>
      <c r="B30" s="1799" t="s">
        <v>36</v>
      </c>
      <c r="C30" s="1800" t="s">
        <v>299</v>
      </c>
      <c r="D30" s="1801" t="s">
        <v>300</v>
      </c>
      <c r="E30" s="2494"/>
      <c r="F30" s="2783">
        <v>0</v>
      </c>
      <c r="G30" s="80" t="s">
        <v>2196</v>
      </c>
      <c r="H30" s="38"/>
    </row>
    <row r="31" spans="1:8" s="2646" customFormat="1" x14ac:dyDescent="0.2">
      <c r="A31" s="67">
        <v>73.7</v>
      </c>
      <c r="B31" s="65" t="s">
        <v>36</v>
      </c>
      <c r="C31" s="66" t="s">
        <v>301</v>
      </c>
      <c r="D31" s="85" t="s">
        <v>302</v>
      </c>
      <c r="E31" s="2477"/>
      <c r="F31" s="2778">
        <v>73.7</v>
      </c>
      <c r="G31" s="80"/>
      <c r="H31" s="38"/>
    </row>
    <row r="32" spans="1:8" s="2646" customFormat="1" x14ac:dyDescent="0.2">
      <c r="A32" s="52">
        <v>0</v>
      </c>
      <c r="B32" s="65" t="s">
        <v>36</v>
      </c>
      <c r="C32" s="73" t="s">
        <v>303</v>
      </c>
      <c r="D32" s="2710" t="s">
        <v>304</v>
      </c>
      <c r="E32" s="2541"/>
      <c r="F32" s="2781">
        <v>4070</v>
      </c>
      <c r="G32" s="2779"/>
      <c r="H32" s="2715"/>
    </row>
    <row r="33" spans="1:8" s="2646" customFormat="1" x14ac:dyDescent="0.2">
      <c r="A33" s="580">
        <f>SUM(A35:A48)</f>
        <v>2466</v>
      </c>
      <c r="B33" s="2773" t="s">
        <v>26</v>
      </c>
      <c r="C33" s="1805" t="s">
        <v>281</v>
      </c>
      <c r="D33" s="2774" t="s">
        <v>305</v>
      </c>
      <c r="E33" s="2491">
        <v>2471</v>
      </c>
      <c r="F33" s="2784">
        <f>SUM(F34:F48)</f>
        <v>2471</v>
      </c>
      <c r="G33" s="2786"/>
      <c r="H33" s="38"/>
    </row>
    <row r="34" spans="1:8" s="2646" customFormat="1" x14ac:dyDescent="0.2">
      <c r="A34" s="67">
        <v>0</v>
      </c>
      <c r="B34" s="1981" t="s">
        <v>36</v>
      </c>
      <c r="C34" s="66" t="s">
        <v>306</v>
      </c>
      <c r="D34" s="2775" t="s">
        <v>307</v>
      </c>
      <c r="E34" s="2477"/>
      <c r="F34" s="2778">
        <v>5</v>
      </c>
      <c r="G34" s="80"/>
      <c r="H34" s="38"/>
    </row>
    <row r="35" spans="1:8" s="2646" customFormat="1" x14ac:dyDescent="0.2">
      <c r="A35" s="67">
        <f>120+20</f>
        <v>140</v>
      </c>
      <c r="B35" s="1981" t="s">
        <v>36</v>
      </c>
      <c r="C35" s="66" t="s">
        <v>306</v>
      </c>
      <c r="D35" s="2775" t="s">
        <v>308</v>
      </c>
      <c r="E35" s="2477"/>
      <c r="F35" s="2778">
        <v>140</v>
      </c>
      <c r="G35" s="80"/>
      <c r="H35" s="38"/>
    </row>
    <row r="36" spans="1:8" s="2646" customFormat="1" x14ac:dyDescent="0.2">
      <c r="A36" s="67">
        <v>300</v>
      </c>
      <c r="B36" s="1981" t="s">
        <v>36</v>
      </c>
      <c r="C36" s="66" t="s">
        <v>306</v>
      </c>
      <c r="D36" s="2775" t="s">
        <v>309</v>
      </c>
      <c r="E36" s="2477"/>
      <c r="F36" s="2778">
        <v>300</v>
      </c>
      <c r="G36" s="80"/>
      <c r="H36" s="38"/>
    </row>
    <row r="37" spans="1:8" s="2646" customFormat="1" x14ac:dyDescent="0.2">
      <c r="A37" s="67">
        <v>220</v>
      </c>
      <c r="B37" s="1981" t="s">
        <v>36</v>
      </c>
      <c r="C37" s="66" t="s">
        <v>306</v>
      </c>
      <c r="D37" s="2775" t="s">
        <v>310</v>
      </c>
      <c r="E37" s="2477"/>
      <c r="F37" s="2778">
        <f>10+210</f>
        <v>220</v>
      </c>
      <c r="G37" s="80"/>
      <c r="H37" s="38"/>
    </row>
    <row r="38" spans="1:8" s="2646" customFormat="1" x14ac:dyDescent="0.2">
      <c r="A38" s="67">
        <v>500</v>
      </c>
      <c r="B38" s="1981" t="s">
        <v>36</v>
      </c>
      <c r="C38" s="66" t="s">
        <v>306</v>
      </c>
      <c r="D38" s="2775" t="s">
        <v>311</v>
      </c>
      <c r="E38" s="2477"/>
      <c r="F38" s="2778">
        <v>500</v>
      </c>
      <c r="G38" s="80"/>
      <c r="H38" s="38"/>
    </row>
    <row r="39" spans="1:8" s="2646" customFormat="1" x14ac:dyDescent="0.2">
      <c r="A39" s="67">
        <v>100</v>
      </c>
      <c r="B39" s="1981" t="s">
        <v>36</v>
      </c>
      <c r="C39" s="66" t="s">
        <v>306</v>
      </c>
      <c r="D39" s="2775" t="s">
        <v>312</v>
      </c>
      <c r="E39" s="2477"/>
      <c r="F39" s="2778">
        <v>100</v>
      </c>
      <c r="G39" s="80"/>
      <c r="H39" s="38"/>
    </row>
    <row r="40" spans="1:8" s="2646" customFormat="1" x14ac:dyDescent="0.2">
      <c r="A40" s="67">
        <v>250</v>
      </c>
      <c r="B40" s="1981" t="s">
        <v>36</v>
      </c>
      <c r="C40" s="66" t="s">
        <v>306</v>
      </c>
      <c r="D40" s="2775" t="s">
        <v>313</v>
      </c>
      <c r="E40" s="2477"/>
      <c r="F40" s="2778">
        <v>250</v>
      </c>
      <c r="G40" s="80"/>
      <c r="H40" s="38"/>
    </row>
    <row r="41" spans="1:8" s="2646" customFormat="1" x14ac:dyDescent="0.2">
      <c r="A41" s="67">
        <v>120</v>
      </c>
      <c r="B41" s="1981" t="s">
        <v>36</v>
      </c>
      <c r="C41" s="66" t="s">
        <v>306</v>
      </c>
      <c r="D41" s="2775" t="s">
        <v>314</v>
      </c>
      <c r="E41" s="2477"/>
      <c r="F41" s="2778">
        <f>89+20</f>
        <v>109</v>
      </c>
      <c r="G41" s="80"/>
      <c r="H41" s="38"/>
    </row>
    <row r="42" spans="1:8" s="2646" customFormat="1" x14ac:dyDescent="0.2">
      <c r="A42" s="67">
        <v>400</v>
      </c>
      <c r="B42" s="1981" t="s">
        <v>36</v>
      </c>
      <c r="C42" s="66" t="s">
        <v>306</v>
      </c>
      <c r="D42" s="2775" t="s">
        <v>315</v>
      </c>
      <c r="E42" s="2477"/>
      <c r="F42" s="2778">
        <f>400</f>
        <v>400</v>
      </c>
      <c r="G42" s="80"/>
      <c r="H42" s="38"/>
    </row>
    <row r="43" spans="1:8" s="2646" customFormat="1" x14ac:dyDescent="0.2">
      <c r="A43" s="67">
        <v>300</v>
      </c>
      <c r="B43" s="1981" t="s">
        <v>36</v>
      </c>
      <c r="C43" s="66" t="s">
        <v>306</v>
      </c>
      <c r="D43" s="2775" t="s">
        <v>316</v>
      </c>
      <c r="E43" s="2477"/>
      <c r="F43" s="2778">
        <v>300</v>
      </c>
      <c r="G43" s="80"/>
      <c r="H43" s="38"/>
    </row>
    <row r="44" spans="1:8" s="2646" customFormat="1" x14ac:dyDescent="0.2">
      <c r="A44" s="67">
        <v>5</v>
      </c>
      <c r="B44" s="1981" t="s">
        <v>36</v>
      </c>
      <c r="C44" s="66" t="s">
        <v>306</v>
      </c>
      <c r="D44" s="2775" t="s">
        <v>317</v>
      </c>
      <c r="E44" s="2477"/>
      <c r="F44" s="2778">
        <v>5</v>
      </c>
      <c r="G44" s="80"/>
      <c r="H44" s="38"/>
    </row>
    <row r="45" spans="1:8" s="2646" customFormat="1" x14ac:dyDescent="0.2">
      <c r="A45" s="67">
        <v>30</v>
      </c>
      <c r="B45" s="1981" t="s">
        <v>36</v>
      </c>
      <c r="C45" s="66" t="s">
        <v>306</v>
      </c>
      <c r="D45" s="2775" t="s">
        <v>318</v>
      </c>
      <c r="E45" s="2477"/>
      <c r="F45" s="2778">
        <v>30</v>
      </c>
      <c r="G45" s="80"/>
      <c r="H45" s="38"/>
    </row>
    <row r="46" spans="1:8" s="2646" customFormat="1" x14ac:dyDescent="0.2">
      <c r="A46" s="67">
        <v>7</v>
      </c>
      <c r="B46" s="1981" t="s">
        <v>36</v>
      </c>
      <c r="C46" s="66" t="s">
        <v>306</v>
      </c>
      <c r="D46" s="2775" t="s">
        <v>319</v>
      </c>
      <c r="E46" s="2477"/>
      <c r="F46" s="2778">
        <v>7</v>
      </c>
      <c r="G46" s="80"/>
      <c r="H46" s="38"/>
    </row>
    <row r="47" spans="1:8" s="2646" customFormat="1" x14ac:dyDescent="0.2">
      <c r="A47" s="67">
        <v>5</v>
      </c>
      <c r="B47" s="1981" t="s">
        <v>36</v>
      </c>
      <c r="C47" s="66" t="s">
        <v>306</v>
      </c>
      <c r="D47" s="2775" t="s">
        <v>320</v>
      </c>
      <c r="E47" s="2477"/>
      <c r="F47" s="2778">
        <v>5</v>
      </c>
      <c r="G47" s="80"/>
      <c r="H47" s="38"/>
    </row>
    <row r="48" spans="1:8" s="2646" customFormat="1" ht="13.5" thickBot="1" x14ac:dyDescent="0.25">
      <c r="A48" s="47">
        <v>89</v>
      </c>
      <c r="B48" s="1984" t="s">
        <v>36</v>
      </c>
      <c r="C48" s="76" t="s">
        <v>321</v>
      </c>
      <c r="D48" s="2776" t="s">
        <v>322</v>
      </c>
      <c r="E48" s="2542"/>
      <c r="F48" s="2785">
        <v>100</v>
      </c>
      <c r="G48" s="198"/>
      <c r="H48" s="1223"/>
    </row>
    <row r="49" spans="1:8" s="2646" customFormat="1" x14ac:dyDescent="0.2">
      <c r="A49" s="49"/>
      <c r="B49" s="196"/>
      <c r="C49" s="176"/>
      <c r="D49" s="154"/>
      <c r="E49" s="49"/>
      <c r="F49" s="49"/>
      <c r="G49" s="81"/>
      <c r="H49" s="1223"/>
    </row>
    <row r="50" spans="1:8" s="2646" customFormat="1" x14ac:dyDescent="0.2">
      <c r="A50" s="49"/>
      <c r="B50" s="196"/>
      <c r="C50" s="176"/>
      <c r="D50" s="154"/>
      <c r="E50" s="49"/>
      <c r="F50" s="49"/>
      <c r="G50" s="81"/>
      <c r="H50" s="1223"/>
    </row>
    <row r="51" spans="1:8" s="2646" customFormat="1" x14ac:dyDescent="0.2">
      <c r="A51" s="49"/>
      <c r="B51" s="196"/>
      <c r="C51" s="176"/>
      <c r="D51" s="154"/>
      <c r="E51" s="49"/>
      <c r="F51" s="49"/>
      <c r="G51" s="81"/>
      <c r="H51" s="1223"/>
    </row>
    <row r="52" spans="1:8" s="2646" customFormat="1" x14ac:dyDescent="0.2">
      <c r="A52" s="49"/>
      <c r="B52" s="196"/>
      <c r="C52" s="176"/>
      <c r="D52" s="154"/>
      <c r="E52" s="49"/>
      <c r="F52" s="49"/>
      <c r="G52" s="81"/>
      <c r="H52" s="1223"/>
    </row>
    <row r="53" spans="1:8" s="2646" customFormat="1" x14ac:dyDescent="0.2">
      <c r="A53" s="49"/>
      <c r="B53" s="196"/>
      <c r="C53" s="176"/>
      <c r="D53" s="154"/>
      <c r="E53" s="49"/>
      <c r="F53" s="49"/>
      <c r="G53" s="81"/>
      <c r="H53" s="1223"/>
    </row>
    <row r="54" spans="1:8" s="2646" customFormat="1" x14ac:dyDescent="0.2">
      <c r="A54" s="49"/>
      <c r="B54" s="196"/>
      <c r="C54" s="176"/>
      <c r="D54" s="154"/>
      <c r="E54" s="49"/>
      <c r="F54" s="49"/>
      <c r="G54" s="81"/>
      <c r="H54" s="1223"/>
    </row>
    <row r="55" spans="1:8" x14ac:dyDescent="0.2">
      <c r="A55" s="527"/>
      <c r="B55" s="523"/>
      <c r="C55" s="527"/>
      <c r="D55" s="2999"/>
      <c r="E55" s="527"/>
      <c r="F55" s="527"/>
      <c r="G55" s="527"/>
      <c r="H55" s="504"/>
    </row>
    <row r="56" spans="1:8" x14ac:dyDescent="0.2">
      <c r="A56" s="444"/>
      <c r="B56" s="505"/>
      <c r="C56" s="506"/>
      <c r="D56" s="506"/>
      <c r="E56" s="506"/>
      <c r="F56" s="506"/>
      <c r="G56" s="506"/>
      <c r="H56" s="506"/>
    </row>
    <row r="57" spans="1:8" ht="15.75" x14ac:dyDescent="0.2">
      <c r="A57" s="444"/>
      <c r="B57" s="492" t="s">
        <v>323</v>
      </c>
      <c r="C57" s="493"/>
      <c r="D57" s="548"/>
      <c r="E57" s="493"/>
      <c r="F57" s="493"/>
      <c r="G57" s="493"/>
      <c r="H57" s="452"/>
    </row>
    <row r="58" spans="1:8" ht="13.5" thickBot="1" x14ac:dyDescent="0.25">
      <c r="A58" s="444"/>
      <c r="B58" s="454"/>
      <c r="C58" s="454"/>
      <c r="D58" s="454"/>
      <c r="E58" s="455"/>
      <c r="F58" s="455"/>
      <c r="G58" s="455" t="s">
        <v>19</v>
      </c>
      <c r="H58" s="494"/>
    </row>
    <row r="59" spans="1:8" ht="18.75" thickBot="1" x14ac:dyDescent="0.25">
      <c r="A59" s="252" t="s">
        <v>142</v>
      </c>
      <c r="B59" s="253" t="s">
        <v>24</v>
      </c>
      <c r="C59" s="254" t="s">
        <v>324</v>
      </c>
      <c r="D59" s="2637" t="s">
        <v>325</v>
      </c>
      <c r="E59" s="2171" t="s">
        <v>143</v>
      </c>
      <c r="F59" s="251" t="s">
        <v>144</v>
      </c>
      <c r="G59" s="250" t="s">
        <v>38</v>
      </c>
      <c r="H59" s="38"/>
    </row>
    <row r="60" spans="1:8" ht="13.5" thickBot="1" x14ac:dyDescent="0.25">
      <c r="A60" s="507">
        <f>A61+A77+A106</f>
        <v>293544.42</v>
      </c>
      <c r="B60" s="508" t="s">
        <v>22</v>
      </c>
      <c r="C60" s="509" t="s">
        <v>23</v>
      </c>
      <c r="D60" s="510" t="s">
        <v>326</v>
      </c>
      <c r="E60" s="507">
        <v>317568.5</v>
      </c>
      <c r="F60" s="507">
        <f>F61+F77</f>
        <v>317568.5</v>
      </c>
      <c r="G60" s="497" t="s">
        <v>21</v>
      </c>
      <c r="H60" s="498"/>
    </row>
    <row r="61" spans="1:8" x14ac:dyDescent="0.2">
      <c r="A61" s="511">
        <f>SUM(A62:A68)</f>
        <v>251529.46</v>
      </c>
      <c r="B61" s="512" t="s">
        <v>26</v>
      </c>
      <c r="C61" s="499" t="s">
        <v>327</v>
      </c>
      <c r="D61" s="550" t="s">
        <v>328</v>
      </c>
      <c r="E61" s="2638">
        <f>SUM(E62:E68)</f>
        <v>271200</v>
      </c>
      <c r="F61" s="513">
        <f>SUM(F62:F68)</f>
        <v>271200</v>
      </c>
      <c r="G61" s="514"/>
      <c r="H61" s="444"/>
    </row>
    <row r="62" spans="1:8" x14ac:dyDescent="0.2">
      <c r="A62" s="515">
        <v>175245.34</v>
      </c>
      <c r="B62" s="516" t="s">
        <v>36</v>
      </c>
      <c r="C62" s="501" t="s">
        <v>327</v>
      </c>
      <c r="D62" s="529" t="s">
        <v>329</v>
      </c>
      <c r="E62" s="2639">
        <v>187500</v>
      </c>
      <c r="F62" s="517">
        <v>187500</v>
      </c>
      <c r="G62" s="500"/>
      <c r="H62" s="444"/>
    </row>
    <row r="63" spans="1:8" x14ac:dyDescent="0.2">
      <c r="A63" s="518">
        <v>300</v>
      </c>
      <c r="B63" s="516" t="s">
        <v>36</v>
      </c>
      <c r="C63" s="501" t="s">
        <v>327</v>
      </c>
      <c r="D63" s="529" t="s">
        <v>330</v>
      </c>
      <c r="E63" s="2639">
        <v>1000</v>
      </c>
      <c r="F63" s="517">
        <v>1000</v>
      </c>
      <c r="G63" s="500"/>
      <c r="H63" s="498"/>
    </row>
    <row r="64" spans="1:8" x14ac:dyDescent="0.2">
      <c r="A64" s="518">
        <v>1450</v>
      </c>
      <c r="B64" s="516" t="s">
        <v>36</v>
      </c>
      <c r="C64" s="501" t="s">
        <v>327</v>
      </c>
      <c r="D64" s="529" t="s">
        <v>331</v>
      </c>
      <c r="E64" s="2639">
        <v>2200</v>
      </c>
      <c r="F64" s="517">
        <v>2200</v>
      </c>
      <c r="G64" s="500"/>
      <c r="H64" s="444"/>
    </row>
    <row r="65" spans="1:8" x14ac:dyDescent="0.2">
      <c r="A65" s="518">
        <v>700</v>
      </c>
      <c r="B65" s="516" t="s">
        <v>36</v>
      </c>
      <c r="C65" s="501" t="s">
        <v>327</v>
      </c>
      <c r="D65" s="529" t="s">
        <v>332</v>
      </c>
      <c r="E65" s="2639">
        <v>2000</v>
      </c>
      <c r="F65" s="517">
        <v>2000</v>
      </c>
      <c r="G65" s="500"/>
      <c r="H65" s="444"/>
    </row>
    <row r="66" spans="1:8" x14ac:dyDescent="0.2">
      <c r="A66" s="518">
        <v>62334.12</v>
      </c>
      <c r="B66" s="516" t="s">
        <v>36</v>
      </c>
      <c r="C66" s="501" t="s">
        <v>327</v>
      </c>
      <c r="D66" s="539" t="s">
        <v>333</v>
      </c>
      <c r="E66" s="2639">
        <v>66800</v>
      </c>
      <c r="F66" s="517">
        <v>66800</v>
      </c>
      <c r="G66" s="500"/>
      <c r="H66" s="444"/>
    </row>
    <row r="67" spans="1:8" x14ac:dyDescent="0.2">
      <c r="A67" s="518">
        <v>8500</v>
      </c>
      <c r="B67" s="516" t="s">
        <v>36</v>
      </c>
      <c r="C67" s="501" t="s">
        <v>327</v>
      </c>
      <c r="D67" s="539" t="s">
        <v>334</v>
      </c>
      <c r="E67" s="2639">
        <v>8650</v>
      </c>
      <c r="F67" s="517">
        <v>8650</v>
      </c>
      <c r="G67" s="500"/>
      <c r="H67" s="444"/>
    </row>
    <row r="68" spans="1:8" ht="15" customHeight="1" thickBot="1" x14ac:dyDescent="0.25">
      <c r="A68" s="519">
        <v>3000</v>
      </c>
      <c r="B68" s="520" t="s">
        <v>36</v>
      </c>
      <c r="C68" s="502" t="s">
        <v>327</v>
      </c>
      <c r="D68" s="551" t="s">
        <v>335</v>
      </c>
      <c r="E68" s="2640">
        <v>3050</v>
      </c>
      <c r="F68" s="521">
        <v>3050</v>
      </c>
      <c r="G68" s="503"/>
      <c r="H68" s="444"/>
    </row>
    <row r="69" spans="1:8" x14ac:dyDescent="0.2">
      <c r="A69" s="522"/>
      <c r="B69" s="523"/>
      <c r="C69" s="524"/>
      <c r="D69" s="552"/>
      <c r="E69" s="522"/>
      <c r="F69" s="525"/>
      <c r="G69" s="526"/>
      <c r="H69" s="527"/>
    </row>
    <row r="70" spans="1:8" x14ac:dyDescent="0.2">
      <c r="A70" s="522"/>
      <c r="B70" s="523"/>
      <c r="C70" s="524"/>
      <c r="D70" s="552"/>
      <c r="E70" s="522"/>
      <c r="F70" s="525"/>
      <c r="G70" s="526"/>
      <c r="H70" s="527"/>
    </row>
    <row r="71" spans="1:8" x14ac:dyDescent="0.2">
      <c r="A71" s="522"/>
      <c r="B71" s="523"/>
      <c r="C71" s="524"/>
      <c r="D71" s="552"/>
      <c r="E71" s="522"/>
      <c r="F71" s="525"/>
      <c r="G71" s="526"/>
      <c r="H71" s="527"/>
    </row>
    <row r="72" spans="1:8" x14ac:dyDescent="0.2">
      <c r="A72" s="444"/>
      <c r="B72" s="505"/>
      <c r="C72" s="506"/>
      <c r="D72" s="506"/>
      <c r="E72" s="506"/>
      <c r="F72" s="506"/>
      <c r="G72" s="506"/>
      <c r="H72" s="506"/>
    </row>
    <row r="73" spans="1:8" ht="15.75" x14ac:dyDescent="0.2">
      <c r="A73" s="444"/>
      <c r="B73" s="492" t="s">
        <v>323</v>
      </c>
      <c r="C73" s="493"/>
      <c r="D73" s="548"/>
      <c r="E73" s="493"/>
      <c r="F73" s="493"/>
      <c r="G73" s="493"/>
      <c r="H73" s="452"/>
    </row>
    <row r="74" spans="1:8" ht="13.5" thickBot="1" x14ac:dyDescent="0.25">
      <c r="A74" s="444"/>
      <c r="B74" s="454"/>
      <c r="C74" s="454"/>
      <c r="D74" s="454"/>
      <c r="E74" s="455"/>
      <c r="F74" s="455"/>
      <c r="G74" s="455" t="s">
        <v>19</v>
      </c>
      <c r="H74" s="494"/>
    </row>
    <row r="75" spans="1:8" ht="18.75" thickBot="1" x14ac:dyDescent="0.25">
      <c r="A75" s="252" t="s">
        <v>142</v>
      </c>
      <c r="B75" s="253" t="s">
        <v>24</v>
      </c>
      <c r="C75" s="254" t="s">
        <v>324</v>
      </c>
      <c r="D75" s="549" t="s">
        <v>325</v>
      </c>
      <c r="E75" s="2171" t="s">
        <v>143</v>
      </c>
      <c r="F75" s="251" t="s">
        <v>144</v>
      </c>
      <c r="G75" s="250" t="s">
        <v>38</v>
      </c>
      <c r="H75" s="38"/>
    </row>
    <row r="76" spans="1:8" s="2646" customFormat="1" ht="13.5" thickBot="1" x14ac:dyDescent="0.25">
      <c r="A76" s="2642" t="s">
        <v>234</v>
      </c>
      <c r="B76" s="2643" t="s">
        <v>22</v>
      </c>
      <c r="C76" s="2644" t="s">
        <v>23</v>
      </c>
      <c r="D76" s="1444" t="s">
        <v>326</v>
      </c>
      <c r="E76" s="2642" t="s">
        <v>234</v>
      </c>
      <c r="F76" s="2642" t="s">
        <v>234</v>
      </c>
      <c r="G76" s="215" t="s">
        <v>21</v>
      </c>
      <c r="H76" s="2645"/>
    </row>
    <row r="77" spans="1:8" s="2646" customFormat="1" x14ac:dyDescent="0.2">
      <c r="A77" s="2647">
        <f>A78+A79+A80+A81+A82+A83+A84+A85+A86+A87+A88+A89+A91+A92+A93+A94+A95+A96+A97+A102+A103+A104+A105</f>
        <v>39364.46</v>
      </c>
      <c r="B77" s="2648" t="s">
        <v>26</v>
      </c>
      <c r="C77" s="1805" t="s">
        <v>21</v>
      </c>
      <c r="D77" s="2649" t="s">
        <v>336</v>
      </c>
      <c r="E77" s="2650">
        <f>E60-E61</f>
        <v>46368.5</v>
      </c>
      <c r="F77" s="2651">
        <f>SUM(F78:F110)-F97-F106</f>
        <v>46368.5</v>
      </c>
      <c r="G77" s="2652"/>
      <c r="H77" s="1248"/>
    </row>
    <row r="78" spans="1:8" s="2646" customFormat="1" x14ac:dyDescent="0.2">
      <c r="A78" s="2653">
        <v>110</v>
      </c>
      <c r="B78" s="2654" t="s">
        <v>36</v>
      </c>
      <c r="C78" s="66" t="s">
        <v>327</v>
      </c>
      <c r="D78" s="746" t="s">
        <v>337</v>
      </c>
      <c r="E78" s="2655">
        <f>100+10</f>
        <v>110</v>
      </c>
      <c r="F78" s="2656">
        <f>100+10</f>
        <v>110</v>
      </c>
      <c r="G78" s="15"/>
      <c r="H78" s="38"/>
    </row>
    <row r="79" spans="1:8" s="2646" customFormat="1" x14ac:dyDescent="0.2">
      <c r="A79" s="2653">
        <v>1500</v>
      </c>
      <c r="B79" s="2654" t="s">
        <v>36</v>
      </c>
      <c r="C79" s="66" t="s">
        <v>327</v>
      </c>
      <c r="D79" s="746" t="s">
        <v>338</v>
      </c>
      <c r="E79" s="2655">
        <f>2000+1000</f>
        <v>3000</v>
      </c>
      <c r="F79" s="2656">
        <f>2000+1000</f>
        <v>3000</v>
      </c>
      <c r="G79" s="15"/>
      <c r="H79" s="1248"/>
    </row>
    <row r="80" spans="1:8" s="2646" customFormat="1" x14ac:dyDescent="0.2">
      <c r="A80" s="2653">
        <v>40</v>
      </c>
      <c r="B80" s="2654" t="s">
        <v>36</v>
      </c>
      <c r="C80" s="66" t="s">
        <v>327</v>
      </c>
      <c r="D80" s="1821" t="s">
        <v>308</v>
      </c>
      <c r="E80" s="2655">
        <v>40</v>
      </c>
      <c r="F80" s="2656">
        <v>40</v>
      </c>
      <c r="G80" s="15"/>
      <c r="H80" s="38"/>
    </row>
    <row r="81" spans="1:8" s="2646" customFormat="1" x14ac:dyDescent="0.2">
      <c r="A81" s="2653">
        <v>4069.46</v>
      </c>
      <c r="B81" s="2654" t="s">
        <v>36</v>
      </c>
      <c r="C81" s="66" t="s">
        <v>327</v>
      </c>
      <c r="D81" s="746" t="s">
        <v>310</v>
      </c>
      <c r="E81" s="2655">
        <v>5350</v>
      </c>
      <c r="F81" s="2656">
        <v>5350</v>
      </c>
      <c r="G81" s="15"/>
      <c r="H81" s="38"/>
    </row>
    <row r="82" spans="1:8" s="2646" customFormat="1" x14ac:dyDescent="0.2">
      <c r="A82" s="2653">
        <f>900+4500+10+5240</f>
        <v>10650</v>
      </c>
      <c r="B82" s="2654" t="s">
        <v>36</v>
      </c>
      <c r="C82" s="66" t="s">
        <v>327</v>
      </c>
      <c r="D82" s="746" t="s">
        <v>339</v>
      </c>
      <c r="E82" s="2655">
        <v>10300</v>
      </c>
      <c r="F82" s="2656">
        <v>10300</v>
      </c>
      <c r="G82" s="15"/>
      <c r="H82" s="38"/>
    </row>
    <row r="83" spans="1:8" s="2646" customFormat="1" x14ac:dyDescent="0.2">
      <c r="A83" s="2657">
        <v>20</v>
      </c>
      <c r="B83" s="2654" t="s">
        <v>36</v>
      </c>
      <c r="C83" s="66" t="s">
        <v>327</v>
      </c>
      <c r="D83" s="746" t="s">
        <v>311</v>
      </c>
      <c r="E83" s="2658">
        <v>20</v>
      </c>
      <c r="F83" s="2659">
        <v>20</v>
      </c>
      <c r="G83" s="15"/>
      <c r="H83" s="38"/>
    </row>
    <row r="84" spans="1:8" s="2646" customFormat="1" x14ac:dyDescent="0.2">
      <c r="A84" s="2657">
        <v>1500</v>
      </c>
      <c r="B84" s="2654" t="s">
        <v>36</v>
      </c>
      <c r="C84" s="66" t="s">
        <v>327</v>
      </c>
      <c r="D84" s="746" t="s">
        <v>340</v>
      </c>
      <c r="E84" s="2658">
        <v>1300</v>
      </c>
      <c r="F84" s="2659">
        <v>1300</v>
      </c>
      <c r="G84" s="15"/>
      <c r="H84" s="38"/>
    </row>
    <row r="85" spans="1:8" s="2646" customFormat="1" x14ac:dyDescent="0.2">
      <c r="A85" s="2653">
        <v>1000</v>
      </c>
      <c r="B85" s="2654" t="s">
        <v>36</v>
      </c>
      <c r="C85" s="66" t="s">
        <v>327</v>
      </c>
      <c r="D85" s="1821" t="s">
        <v>312</v>
      </c>
      <c r="E85" s="2655">
        <v>1000</v>
      </c>
      <c r="F85" s="2656">
        <v>1000</v>
      </c>
      <c r="G85" s="15"/>
      <c r="H85" s="38"/>
    </row>
    <row r="86" spans="1:8" s="2646" customFormat="1" x14ac:dyDescent="0.2">
      <c r="A86" s="2660">
        <v>1300</v>
      </c>
      <c r="B86" s="2661" t="s">
        <v>36</v>
      </c>
      <c r="C86" s="86" t="s">
        <v>327</v>
      </c>
      <c r="D86" s="310" t="s">
        <v>313</v>
      </c>
      <c r="E86" s="2662">
        <v>1300</v>
      </c>
      <c r="F86" s="2663">
        <v>1300</v>
      </c>
      <c r="G86" s="312"/>
      <c r="H86" s="38"/>
    </row>
    <row r="87" spans="1:8" s="2646" customFormat="1" x14ac:dyDescent="0.2">
      <c r="A87" s="2657">
        <v>50</v>
      </c>
      <c r="B87" s="2654" t="s">
        <v>36</v>
      </c>
      <c r="C87" s="66" t="s">
        <v>327</v>
      </c>
      <c r="D87" s="746" t="s">
        <v>341</v>
      </c>
      <c r="E87" s="2658">
        <v>50</v>
      </c>
      <c r="F87" s="2659">
        <v>50</v>
      </c>
      <c r="G87" s="15"/>
      <c r="H87" s="38"/>
    </row>
    <row r="88" spans="1:8" s="2646" customFormat="1" x14ac:dyDescent="0.2">
      <c r="A88" s="2657">
        <v>220</v>
      </c>
      <c r="B88" s="2654" t="s">
        <v>36</v>
      </c>
      <c r="C88" s="66" t="s">
        <v>327</v>
      </c>
      <c r="D88" s="746" t="s">
        <v>342</v>
      </c>
      <c r="E88" s="2658">
        <v>100</v>
      </c>
      <c r="F88" s="2659">
        <v>100</v>
      </c>
      <c r="G88" s="15"/>
      <c r="H88" s="38"/>
    </row>
    <row r="89" spans="1:8" s="2646" customFormat="1" x14ac:dyDescent="0.2">
      <c r="A89" s="2657">
        <v>3630</v>
      </c>
      <c r="B89" s="2654" t="s">
        <v>36</v>
      </c>
      <c r="C89" s="66" t="s">
        <v>327</v>
      </c>
      <c r="D89" s="746" t="s">
        <v>314</v>
      </c>
      <c r="E89" s="2658">
        <v>3450</v>
      </c>
      <c r="F89" s="2659">
        <v>3450</v>
      </c>
      <c r="G89" s="15"/>
      <c r="H89" s="38"/>
    </row>
    <row r="90" spans="1:8" s="2664" customFormat="1" ht="38.25" customHeight="1" x14ac:dyDescent="0.2">
      <c r="A90" s="2657">
        <v>0</v>
      </c>
      <c r="B90" s="2654" t="s">
        <v>36</v>
      </c>
      <c r="C90" s="73" t="s">
        <v>343</v>
      </c>
      <c r="D90" s="746" t="s">
        <v>344</v>
      </c>
      <c r="E90" s="2658">
        <f>1500+181.5</f>
        <v>1681.5</v>
      </c>
      <c r="F90" s="2659">
        <f>1500+181.5</f>
        <v>1681.5</v>
      </c>
      <c r="G90" s="500" t="s">
        <v>420</v>
      </c>
      <c r="H90" s="528"/>
    </row>
    <row r="91" spans="1:8" s="2646" customFormat="1" x14ac:dyDescent="0.2">
      <c r="A91" s="2657">
        <v>1000</v>
      </c>
      <c r="B91" s="2654" t="s">
        <v>36</v>
      </c>
      <c r="C91" s="66" t="s">
        <v>327</v>
      </c>
      <c r="D91" s="746" t="s">
        <v>345</v>
      </c>
      <c r="E91" s="2658">
        <v>1200</v>
      </c>
      <c r="F91" s="2659">
        <v>1200</v>
      </c>
      <c r="G91" s="15"/>
      <c r="H91" s="38"/>
    </row>
    <row r="92" spans="1:8" s="2646" customFormat="1" ht="22.5" x14ac:dyDescent="0.2">
      <c r="A92" s="2657">
        <v>50</v>
      </c>
      <c r="B92" s="2654" t="s">
        <v>36</v>
      </c>
      <c r="C92" s="66" t="s">
        <v>327</v>
      </c>
      <c r="D92" s="746" t="s">
        <v>346</v>
      </c>
      <c r="E92" s="2658">
        <v>50</v>
      </c>
      <c r="F92" s="2659">
        <v>50</v>
      </c>
      <c r="G92" s="15"/>
      <c r="H92" s="38"/>
    </row>
    <row r="93" spans="1:8" s="2646" customFormat="1" x14ac:dyDescent="0.2">
      <c r="A93" s="2657">
        <v>4850</v>
      </c>
      <c r="B93" s="2654" t="s">
        <v>36</v>
      </c>
      <c r="C93" s="66" t="s">
        <v>327</v>
      </c>
      <c r="D93" s="746" t="s">
        <v>315</v>
      </c>
      <c r="E93" s="2658">
        <v>4900</v>
      </c>
      <c r="F93" s="2659">
        <v>4900</v>
      </c>
      <c r="G93" s="15"/>
      <c r="H93" s="38"/>
    </row>
    <row r="94" spans="1:8" s="2646" customFormat="1" x14ac:dyDescent="0.2">
      <c r="A94" s="2657">
        <v>350</v>
      </c>
      <c r="B94" s="2654" t="s">
        <v>36</v>
      </c>
      <c r="C94" s="66" t="s">
        <v>327</v>
      </c>
      <c r="D94" s="746" t="s">
        <v>347</v>
      </c>
      <c r="E94" s="2658">
        <v>350</v>
      </c>
      <c r="F94" s="2659">
        <v>350</v>
      </c>
      <c r="G94" s="15"/>
      <c r="H94" s="38"/>
    </row>
    <row r="95" spans="1:8" s="2646" customFormat="1" x14ac:dyDescent="0.2">
      <c r="A95" s="2657">
        <v>180</v>
      </c>
      <c r="B95" s="2654" t="s">
        <v>36</v>
      </c>
      <c r="C95" s="66" t="s">
        <v>327</v>
      </c>
      <c r="D95" s="746" t="s">
        <v>348</v>
      </c>
      <c r="E95" s="2658">
        <v>167</v>
      </c>
      <c r="F95" s="2659">
        <v>167</v>
      </c>
      <c r="G95" s="15"/>
      <c r="H95" s="38"/>
    </row>
    <row r="96" spans="1:8" s="2646" customFormat="1" x14ac:dyDescent="0.2">
      <c r="A96" s="2657">
        <v>95</v>
      </c>
      <c r="B96" s="2654" t="s">
        <v>36</v>
      </c>
      <c r="C96" s="66" t="s">
        <v>327</v>
      </c>
      <c r="D96" s="2665" t="s">
        <v>349</v>
      </c>
      <c r="E96" s="2658">
        <v>100</v>
      </c>
      <c r="F96" s="2659">
        <v>100</v>
      </c>
      <c r="G96" s="2666"/>
      <c r="H96" s="38"/>
    </row>
    <row r="97" spans="1:8" s="2646" customFormat="1" x14ac:dyDescent="0.2">
      <c r="A97" s="2667">
        <f>SUM(A98:A101)</f>
        <v>450</v>
      </c>
      <c r="B97" s="2668" t="s">
        <v>36</v>
      </c>
      <c r="C97" s="2669" t="s">
        <v>350</v>
      </c>
      <c r="D97" s="2670" t="s">
        <v>351</v>
      </c>
      <c r="E97" s="2671">
        <f>SUM(E98:E101)</f>
        <v>700</v>
      </c>
      <c r="F97" s="2672">
        <f>SUM(F98:F101)</f>
        <v>700</v>
      </c>
      <c r="G97" s="2673"/>
      <c r="H97" s="38"/>
    </row>
    <row r="98" spans="1:8" s="2646" customFormat="1" x14ac:dyDescent="0.2">
      <c r="A98" s="2653">
        <v>30</v>
      </c>
      <c r="B98" s="2654" t="s">
        <v>36</v>
      </c>
      <c r="C98" s="66" t="s">
        <v>350</v>
      </c>
      <c r="D98" s="746" t="s">
        <v>310</v>
      </c>
      <c r="E98" s="2655">
        <v>100</v>
      </c>
      <c r="F98" s="2656">
        <v>100</v>
      </c>
      <c r="G98" s="15"/>
      <c r="H98" s="38"/>
    </row>
    <row r="99" spans="1:8" s="2646" customFormat="1" x14ac:dyDescent="0.2">
      <c r="A99" s="2653">
        <v>0</v>
      </c>
      <c r="B99" s="2654" t="s">
        <v>36</v>
      </c>
      <c r="C99" s="66" t="s">
        <v>350</v>
      </c>
      <c r="D99" s="746" t="s">
        <v>338</v>
      </c>
      <c r="E99" s="2655">
        <v>30</v>
      </c>
      <c r="F99" s="2656">
        <v>30</v>
      </c>
      <c r="G99" s="15"/>
      <c r="H99" s="38"/>
    </row>
    <row r="100" spans="1:8" s="2646" customFormat="1" x14ac:dyDescent="0.2">
      <c r="A100" s="2657">
        <v>370</v>
      </c>
      <c r="B100" s="2654" t="s">
        <v>36</v>
      </c>
      <c r="C100" s="66" t="s">
        <v>350</v>
      </c>
      <c r="D100" s="746" t="s">
        <v>314</v>
      </c>
      <c r="E100" s="2658">
        <v>450</v>
      </c>
      <c r="F100" s="2659">
        <v>450</v>
      </c>
      <c r="G100" s="15"/>
      <c r="H100" s="38"/>
    </row>
    <row r="101" spans="1:8" s="2646" customFormat="1" x14ac:dyDescent="0.2">
      <c r="A101" s="2657">
        <v>50</v>
      </c>
      <c r="B101" s="2654" t="s">
        <v>36</v>
      </c>
      <c r="C101" s="66" t="s">
        <v>350</v>
      </c>
      <c r="D101" s="746" t="s">
        <v>315</v>
      </c>
      <c r="E101" s="2658">
        <v>120</v>
      </c>
      <c r="F101" s="2659">
        <v>120</v>
      </c>
      <c r="G101" s="15"/>
      <c r="H101" s="38"/>
    </row>
    <row r="102" spans="1:8" s="2646" customFormat="1" x14ac:dyDescent="0.2">
      <c r="A102" s="2667">
        <v>1500</v>
      </c>
      <c r="B102" s="2668" t="s">
        <v>36</v>
      </c>
      <c r="C102" s="2669" t="s">
        <v>352</v>
      </c>
      <c r="D102" s="2670" t="s">
        <v>353</v>
      </c>
      <c r="E102" s="2671">
        <v>1500</v>
      </c>
      <c r="F102" s="2672">
        <v>1500</v>
      </c>
      <c r="G102" s="2673"/>
      <c r="H102" s="38"/>
    </row>
    <row r="103" spans="1:8" s="2646" customFormat="1" x14ac:dyDescent="0.2">
      <c r="A103" s="2667">
        <v>800</v>
      </c>
      <c r="B103" s="2668" t="s">
        <v>36</v>
      </c>
      <c r="C103" s="2669" t="s">
        <v>354</v>
      </c>
      <c r="D103" s="2670" t="s">
        <v>355</v>
      </c>
      <c r="E103" s="2671">
        <v>800</v>
      </c>
      <c r="F103" s="2672">
        <v>800</v>
      </c>
      <c r="G103" s="2673"/>
      <c r="H103" s="38"/>
    </row>
    <row r="104" spans="1:8" s="2646" customFormat="1" x14ac:dyDescent="0.2">
      <c r="A104" s="2667">
        <v>2000</v>
      </c>
      <c r="B104" s="2668" t="s">
        <v>36</v>
      </c>
      <c r="C104" s="2669" t="s">
        <v>356</v>
      </c>
      <c r="D104" s="2670" t="s">
        <v>357</v>
      </c>
      <c r="E104" s="2671">
        <v>2000</v>
      </c>
      <c r="F104" s="2672">
        <v>2000</v>
      </c>
      <c r="G104" s="2673"/>
      <c r="H104" s="38"/>
    </row>
    <row r="105" spans="1:8" s="2646" customFormat="1" x14ac:dyDescent="0.2">
      <c r="A105" s="2667">
        <v>4000</v>
      </c>
      <c r="B105" s="2668" t="s">
        <v>36</v>
      </c>
      <c r="C105" s="2669" t="s">
        <v>358</v>
      </c>
      <c r="D105" s="2670" t="s">
        <v>322</v>
      </c>
      <c r="E105" s="2671">
        <v>4000</v>
      </c>
      <c r="F105" s="2672">
        <v>4000</v>
      </c>
      <c r="G105" s="2673"/>
      <c r="H105" s="38"/>
    </row>
    <row r="106" spans="1:8" s="2646" customFormat="1" x14ac:dyDescent="0.2">
      <c r="A106" s="2647">
        <f>SUM(A107:A110)</f>
        <v>2650.5</v>
      </c>
      <c r="B106" s="2674" t="s">
        <v>21</v>
      </c>
      <c r="C106" s="1805" t="s">
        <v>21</v>
      </c>
      <c r="D106" s="2649" t="s">
        <v>359</v>
      </c>
      <c r="E106" s="2650">
        <f>SUM(E107:E110)</f>
        <v>2900</v>
      </c>
      <c r="F106" s="2651">
        <f>SUM(F107:F110)</f>
        <v>2900</v>
      </c>
      <c r="G106" s="2652"/>
      <c r="H106" s="38"/>
    </row>
    <row r="107" spans="1:8" s="2646" customFormat="1" x14ac:dyDescent="0.2">
      <c r="A107" s="2675">
        <v>540</v>
      </c>
      <c r="B107" s="2676" t="s">
        <v>36</v>
      </c>
      <c r="C107" s="2677" t="s">
        <v>360</v>
      </c>
      <c r="D107" s="2678" t="s">
        <v>308</v>
      </c>
      <c r="E107" s="2679">
        <v>600</v>
      </c>
      <c r="F107" s="2680">
        <v>600</v>
      </c>
      <c r="G107" s="2681"/>
      <c r="H107" s="38"/>
    </row>
    <row r="108" spans="1:8" s="2646" customFormat="1" x14ac:dyDescent="0.2">
      <c r="A108" s="2675">
        <v>445</v>
      </c>
      <c r="B108" s="2676" t="s">
        <v>36</v>
      </c>
      <c r="C108" s="2682" t="s">
        <v>360</v>
      </c>
      <c r="D108" s="2683" t="s">
        <v>310</v>
      </c>
      <c r="E108" s="2679">
        <v>500</v>
      </c>
      <c r="F108" s="2680">
        <v>500</v>
      </c>
      <c r="G108" s="2681"/>
      <c r="H108" s="38"/>
    </row>
    <row r="109" spans="1:8" s="2646" customFormat="1" x14ac:dyDescent="0.2">
      <c r="A109" s="2675">
        <v>1538.5</v>
      </c>
      <c r="B109" s="2676" t="s">
        <v>36</v>
      </c>
      <c r="C109" s="2682" t="s">
        <v>360</v>
      </c>
      <c r="D109" s="2683" t="s">
        <v>345</v>
      </c>
      <c r="E109" s="2679">
        <v>1600</v>
      </c>
      <c r="F109" s="2680">
        <v>1600</v>
      </c>
      <c r="G109" s="2681"/>
      <c r="H109" s="38"/>
    </row>
    <row r="110" spans="1:8" s="2646" customFormat="1" ht="13.5" thickBot="1" x14ac:dyDescent="0.25">
      <c r="A110" s="2684">
        <v>127</v>
      </c>
      <c r="B110" s="2685" t="s">
        <v>36</v>
      </c>
      <c r="C110" s="2686" t="s">
        <v>360</v>
      </c>
      <c r="D110" s="2687" t="s">
        <v>348</v>
      </c>
      <c r="E110" s="2981">
        <v>200</v>
      </c>
      <c r="F110" s="2688">
        <v>200</v>
      </c>
      <c r="G110" s="2689"/>
      <c r="H110" s="38"/>
    </row>
    <row r="111" spans="1:8" x14ac:dyDescent="0.2">
      <c r="A111" s="444"/>
      <c r="B111" s="445"/>
      <c r="C111" s="444"/>
      <c r="D111" s="453"/>
      <c r="E111" s="444"/>
      <c r="F111" s="444"/>
      <c r="G111" s="444"/>
      <c r="H111" s="445"/>
    </row>
    <row r="112" spans="1:8" x14ac:dyDescent="0.2">
      <c r="A112" s="444"/>
      <c r="B112" s="445"/>
      <c r="C112" s="444"/>
      <c r="D112" s="453"/>
      <c r="E112" s="444"/>
      <c r="F112" s="444"/>
      <c r="G112" s="444"/>
      <c r="H112" s="445"/>
    </row>
    <row r="113" spans="1:8" x14ac:dyDescent="0.2">
      <c r="A113" s="444"/>
      <c r="B113" s="445"/>
      <c r="C113" s="444"/>
      <c r="D113" s="453"/>
      <c r="E113" s="444"/>
      <c r="F113" s="444"/>
      <c r="G113" s="444"/>
      <c r="H113" s="445"/>
    </row>
    <row r="114" spans="1:8" x14ac:dyDescent="0.2">
      <c r="A114" s="444"/>
      <c r="B114" s="445"/>
      <c r="C114" s="444"/>
      <c r="D114" s="453"/>
      <c r="E114" s="444"/>
      <c r="F114" s="444"/>
      <c r="G114" s="444"/>
      <c r="H114" s="445"/>
    </row>
    <row r="115" spans="1:8" x14ac:dyDescent="0.2">
      <c r="A115" s="444"/>
      <c r="B115" s="445"/>
      <c r="C115" s="444"/>
      <c r="D115" s="453"/>
      <c r="E115" s="444"/>
      <c r="F115" s="444"/>
      <c r="G115" s="444"/>
      <c r="H115" s="445"/>
    </row>
    <row r="116" spans="1:8" x14ac:dyDescent="0.2">
      <c r="A116" s="444"/>
      <c r="B116" s="445"/>
      <c r="C116" s="444"/>
      <c r="D116" s="453"/>
      <c r="E116" s="444"/>
      <c r="F116" s="444"/>
      <c r="G116" s="444"/>
      <c r="H116" s="445"/>
    </row>
    <row r="117" spans="1:8" x14ac:dyDescent="0.2">
      <c r="A117" s="444"/>
      <c r="B117" s="445"/>
      <c r="C117" s="444"/>
      <c r="D117" s="453"/>
      <c r="E117" s="444"/>
      <c r="F117" s="444"/>
      <c r="G117" s="444"/>
      <c r="H117" s="445"/>
    </row>
    <row r="118" spans="1:8" x14ac:dyDescent="0.2">
      <c r="A118" s="444"/>
      <c r="B118" s="445"/>
      <c r="C118" s="444"/>
      <c r="D118" s="453"/>
      <c r="E118" s="444"/>
      <c r="F118" s="444"/>
      <c r="G118" s="444"/>
      <c r="H118" s="445"/>
    </row>
    <row r="119" spans="1:8" x14ac:dyDescent="0.2">
      <c r="A119" s="444"/>
      <c r="B119" s="445"/>
      <c r="C119" s="444"/>
      <c r="D119" s="453"/>
      <c r="E119" s="444"/>
      <c r="F119" s="444"/>
      <c r="G119" s="444"/>
      <c r="H119" s="445"/>
    </row>
    <row r="120" spans="1:8" x14ac:dyDescent="0.2">
      <c r="A120" s="444"/>
      <c r="B120" s="445"/>
      <c r="C120" s="444"/>
      <c r="D120" s="453"/>
      <c r="E120" s="444"/>
      <c r="F120" s="444"/>
      <c r="G120" s="444"/>
      <c r="H120" s="445"/>
    </row>
    <row r="121" spans="1:8" x14ac:dyDescent="0.2">
      <c r="A121" s="444"/>
      <c r="B121" s="445"/>
      <c r="C121" s="444"/>
      <c r="D121" s="453"/>
      <c r="E121" s="444"/>
      <c r="F121" s="444"/>
      <c r="G121" s="444"/>
      <c r="H121" s="445"/>
    </row>
    <row r="122" spans="1:8" x14ac:dyDescent="0.2">
      <c r="A122" s="444"/>
      <c r="B122" s="445"/>
      <c r="C122" s="444"/>
      <c r="D122" s="453"/>
      <c r="E122" s="444"/>
      <c r="F122" s="444"/>
      <c r="G122" s="444"/>
      <c r="H122" s="445"/>
    </row>
    <row r="123" spans="1:8" x14ac:dyDescent="0.2">
      <c r="A123" s="444"/>
      <c r="B123" s="445"/>
      <c r="C123" s="444"/>
      <c r="D123" s="453"/>
      <c r="E123" s="444"/>
      <c r="F123" s="444"/>
      <c r="G123" s="444"/>
      <c r="H123" s="445"/>
    </row>
    <row r="124" spans="1:8" x14ac:dyDescent="0.2">
      <c r="A124" s="444"/>
      <c r="B124" s="445"/>
      <c r="C124" s="444"/>
      <c r="D124" s="453"/>
      <c r="E124" s="444"/>
      <c r="F124" s="444"/>
      <c r="G124" s="444"/>
      <c r="H124" s="445"/>
    </row>
    <row r="125" spans="1:8" ht="15.75" x14ac:dyDescent="0.2">
      <c r="A125" s="444"/>
      <c r="B125" s="492" t="s">
        <v>361</v>
      </c>
      <c r="C125" s="493"/>
      <c r="D125" s="548"/>
      <c r="E125" s="493"/>
      <c r="F125" s="493"/>
      <c r="G125" s="493"/>
      <c r="H125" s="530"/>
    </row>
    <row r="126" spans="1:8" ht="13.5" thickBot="1" x14ac:dyDescent="0.25">
      <c r="A126" s="444"/>
      <c r="B126" s="454"/>
      <c r="C126" s="454"/>
      <c r="D126" s="454"/>
      <c r="E126" s="531"/>
      <c r="F126" s="531"/>
      <c r="G126" s="456" t="s">
        <v>19</v>
      </c>
      <c r="H126" s="457"/>
    </row>
    <row r="127" spans="1:8" ht="18.75" thickBot="1" x14ac:dyDescent="0.25">
      <c r="A127" s="252" t="s">
        <v>142</v>
      </c>
      <c r="B127" s="253" t="s">
        <v>24</v>
      </c>
      <c r="C127" s="254" t="s">
        <v>362</v>
      </c>
      <c r="D127" s="549" t="s">
        <v>33</v>
      </c>
      <c r="E127" s="2171" t="s">
        <v>143</v>
      </c>
      <c r="F127" s="251" t="s">
        <v>144</v>
      </c>
      <c r="G127" s="250" t="s">
        <v>38</v>
      </c>
      <c r="H127" s="38"/>
    </row>
    <row r="128" spans="1:8" s="2646" customFormat="1" ht="13.5" thickBot="1" x14ac:dyDescent="0.25">
      <c r="A128" s="20">
        <f>A129</f>
        <v>13400</v>
      </c>
      <c r="B128" s="24" t="s">
        <v>25</v>
      </c>
      <c r="C128" s="23" t="s">
        <v>23</v>
      </c>
      <c r="D128" s="19" t="s">
        <v>27</v>
      </c>
      <c r="E128" s="20">
        <f>E129</f>
        <v>11920</v>
      </c>
      <c r="F128" s="734">
        <f>F129</f>
        <v>11920</v>
      </c>
      <c r="G128" s="215" t="s">
        <v>21</v>
      </c>
      <c r="H128" s="38"/>
    </row>
    <row r="129" spans="1:8" s="2646" customFormat="1" x14ac:dyDescent="0.2">
      <c r="A129" s="2690">
        <f>A130+A140</f>
        <v>13400</v>
      </c>
      <c r="B129" s="1786" t="s">
        <v>26</v>
      </c>
      <c r="C129" s="1787" t="s">
        <v>21</v>
      </c>
      <c r="D129" s="2691" t="s">
        <v>363</v>
      </c>
      <c r="E129" s="2692">
        <f>E130+E140</f>
        <v>11920</v>
      </c>
      <c r="F129" s="2693">
        <f>F130+F140</f>
        <v>11920</v>
      </c>
      <c r="G129" s="301"/>
      <c r="H129" s="38"/>
    </row>
    <row r="130" spans="1:8" s="2646" customFormat="1" x14ac:dyDescent="0.2">
      <c r="A130" s="2694">
        <f>SUM(A131:A139)</f>
        <v>4005</v>
      </c>
      <c r="B130" s="2676" t="s">
        <v>36</v>
      </c>
      <c r="C130" s="2682" t="s">
        <v>364</v>
      </c>
      <c r="D130" s="2683" t="s">
        <v>365</v>
      </c>
      <c r="E130" s="2695">
        <f>SUM(E131:E139)</f>
        <v>4105</v>
      </c>
      <c r="F130" s="2696">
        <f>SUM(F131:F139)</f>
        <v>4105</v>
      </c>
      <c r="G130" s="2697"/>
      <c r="H130" s="38"/>
    </row>
    <row r="131" spans="1:8" s="2646" customFormat="1" x14ac:dyDescent="0.2">
      <c r="A131" s="2698">
        <v>300</v>
      </c>
      <c r="B131" s="2699" t="s">
        <v>36</v>
      </c>
      <c r="C131" s="66" t="s">
        <v>364</v>
      </c>
      <c r="D131" s="2700" t="s">
        <v>366</v>
      </c>
      <c r="E131" s="2701">
        <v>100</v>
      </c>
      <c r="F131" s="2702">
        <v>100</v>
      </c>
      <c r="G131" s="815"/>
      <c r="H131" s="38"/>
    </row>
    <row r="132" spans="1:8" s="2646" customFormat="1" x14ac:dyDescent="0.2">
      <c r="A132" s="2698">
        <v>500</v>
      </c>
      <c r="B132" s="2699" t="s">
        <v>36</v>
      </c>
      <c r="C132" s="66" t="s">
        <v>364</v>
      </c>
      <c r="D132" s="2703" t="s">
        <v>367</v>
      </c>
      <c r="E132" s="2701">
        <v>500</v>
      </c>
      <c r="F132" s="2702">
        <v>500</v>
      </c>
      <c r="G132" s="815"/>
      <c r="H132" s="38"/>
    </row>
    <row r="133" spans="1:8" s="2646" customFormat="1" x14ac:dyDescent="0.2">
      <c r="A133" s="67">
        <v>200</v>
      </c>
      <c r="B133" s="65" t="s">
        <v>36</v>
      </c>
      <c r="C133" s="66" t="s">
        <v>364</v>
      </c>
      <c r="D133" s="421" t="s">
        <v>368</v>
      </c>
      <c r="E133" s="2522">
        <v>200</v>
      </c>
      <c r="F133" s="2704">
        <v>200</v>
      </c>
      <c r="G133" s="2705"/>
      <c r="H133" s="38"/>
    </row>
    <row r="134" spans="1:8" s="2646" customFormat="1" x14ac:dyDescent="0.2">
      <c r="A134" s="67">
        <v>1000</v>
      </c>
      <c r="B134" s="65" t="s">
        <v>36</v>
      </c>
      <c r="C134" s="66" t="s">
        <v>364</v>
      </c>
      <c r="D134" s="421" t="s">
        <v>369</v>
      </c>
      <c r="E134" s="2522">
        <v>1000</v>
      </c>
      <c r="F134" s="2704">
        <v>1000</v>
      </c>
      <c r="G134" s="2705"/>
      <c r="H134" s="38"/>
    </row>
    <row r="135" spans="1:8" s="2646" customFormat="1" x14ac:dyDescent="0.2">
      <c r="A135" s="67">
        <v>1000</v>
      </c>
      <c r="B135" s="65" t="s">
        <v>36</v>
      </c>
      <c r="C135" s="66" t="s">
        <v>364</v>
      </c>
      <c r="D135" s="421" t="s">
        <v>370</v>
      </c>
      <c r="E135" s="2522">
        <v>900</v>
      </c>
      <c r="F135" s="2704">
        <v>900</v>
      </c>
      <c r="G135" s="2705"/>
      <c r="H135" s="38"/>
    </row>
    <row r="136" spans="1:8" s="2646" customFormat="1" x14ac:dyDescent="0.2">
      <c r="A136" s="67">
        <v>100</v>
      </c>
      <c r="B136" s="65" t="s">
        <v>36</v>
      </c>
      <c r="C136" s="66" t="s">
        <v>364</v>
      </c>
      <c r="D136" s="421" t="s">
        <v>371</v>
      </c>
      <c r="E136" s="2522">
        <v>100</v>
      </c>
      <c r="F136" s="2704">
        <v>100</v>
      </c>
      <c r="G136" s="2705"/>
      <c r="H136" s="38"/>
    </row>
    <row r="137" spans="1:8" s="2646" customFormat="1" ht="22.5" x14ac:dyDescent="0.2">
      <c r="A137" s="2657">
        <v>5</v>
      </c>
      <c r="B137" s="2654" t="s">
        <v>36</v>
      </c>
      <c r="C137" s="66" t="s">
        <v>364</v>
      </c>
      <c r="D137" s="746" t="s">
        <v>346</v>
      </c>
      <c r="E137" s="2658">
        <v>5</v>
      </c>
      <c r="F137" s="2659">
        <v>5</v>
      </c>
      <c r="G137" s="15"/>
      <c r="H137" s="38"/>
    </row>
    <row r="138" spans="1:8" s="2646" customFormat="1" x14ac:dyDescent="0.2">
      <c r="A138" s="67">
        <v>600</v>
      </c>
      <c r="B138" s="65" t="s">
        <v>36</v>
      </c>
      <c r="C138" s="66" t="s">
        <v>364</v>
      </c>
      <c r="D138" s="421" t="s">
        <v>314</v>
      </c>
      <c r="E138" s="2522">
        <f>800+200</f>
        <v>1000</v>
      </c>
      <c r="F138" s="2704">
        <v>1000</v>
      </c>
      <c r="G138" s="2705"/>
      <c r="H138" s="38"/>
    </row>
    <row r="139" spans="1:8" s="2646" customFormat="1" x14ac:dyDescent="0.2">
      <c r="A139" s="67">
        <v>300</v>
      </c>
      <c r="B139" s="65" t="s">
        <v>36</v>
      </c>
      <c r="C139" s="66" t="s">
        <v>364</v>
      </c>
      <c r="D139" s="421" t="s">
        <v>315</v>
      </c>
      <c r="E139" s="2522">
        <f>50+250</f>
        <v>300</v>
      </c>
      <c r="F139" s="2704">
        <v>300</v>
      </c>
      <c r="G139" s="2705"/>
      <c r="H139" s="38"/>
    </row>
    <row r="140" spans="1:8" s="2646" customFormat="1" x14ac:dyDescent="0.2">
      <c r="A140" s="2694">
        <f>SUM(A141:A148)</f>
        <v>9395</v>
      </c>
      <c r="B140" s="2676" t="s">
        <v>36</v>
      </c>
      <c r="C140" s="2682" t="s">
        <v>372</v>
      </c>
      <c r="D140" s="2706" t="s">
        <v>373</v>
      </c>
      <c r="E140" s="2695">
        <f>SUM(E141:E148)</f>
        <v>7815</v>
      </c>
      <c r="F140" s="2696">
        <f>SUM(F141:F148)</f>
        <v>7815</v>
      </c>
      <c r="G140" s="2697"/>
      <c r="H140" s="2194"/>
    </row>
    <row r="141" spans="1:8" s="2646" customFormat="1" x14ac:dyDescent="0.2">
      <c r="A141" s="2698">
        <v>40</v>
      </c>
      <c r="B141" s="2699" t="s">
        <v>36</v>
      </c>
      <c r="C141" s="66" t="s">
        <v>372</v>
      </c>
      <c r="D141" s="2700" t="s">
        <v>366</v>
      </c>
      <c r="E141" s="2701">
        <v>0</v>
      </c>
      <c r="F141" s="2702">
        <v>0</v>
      </c>
      <c r="G141" s="815"/>
      <c r="H141" s="2194"/>
    </row>
    <row r="142" spans="1:8" s="2646" customFormat="1" x14ac:dyDescent="0.2">
      <c r="A142" s="2698">
        <v>130</v>
      </c>
      <c r="B142" s="2699" t="s">
        <v>36</v>
      </c>
      <c r="C142" s="66" t="s">
        <v>372</v>
      </c>
      <c r="D142" s="2703" t="s">
        <v>367</v>
      </c>
      <c r="E142" s="2701">
        <v>0</v>
      </c>
      <c r="F142" s="2702">
        <v>10</v>
      </c>
      <c r="G142" s="815"/>
      <c r="H142" s="2194"/>
    </row>
    <row r="143" spans="1:8" s="2646" customFormat="1" x14ac:dyDescent="0.2">
      <c r="A143" s="67">
        <v>1800</v>
      </c>
      <c r="B143" s="65" t="s">
        <v>36</v>
      </c>
      <c r="C143" s="66" t="s">
        <v>372</v>
      </c>
      <c r="D143" s="421" t="s">
        <v>368</v>
      </c>
      <c r="E143" s="2522">
        <v>1800</v>
      </c>
      <c r="F143" s="2704">
        <v>1730</v>
      </c>
      <c r="G143" s="2705"/>
      <c r="H143" s="2194"/>
    </row>
    <row r="144" spans="1:8" s="2646" customFormat="1" x14ac:dyDescent="0.2">
      <c r="A144" s="67">
        <v>2750</v>
      </c>
      <c r="B144" s="65" t="s">
        <v>36</v>
      </c>
      <c r="C144" s="66" t="s">
        <v>372</v>
      </c>
      <c r="D144" s="421" t="s">
        <v>369</v>
      </c>
      <c r="E144" s="2522">
        <v>3000</v>
      </c>
      <c r="F144" s="2704">
        <v>3000</v>
      </c>
      <c r="G144" s="2705"/>
      <c r="H144" s="2194"/>
    </row>
    <row r="145" spans="1:8" s="2646" customFormat="1" x14ac:dyDescent="0.2">
      <c r="A145" s="67">
        <v>4000</v>
      </c>
      <c r="B145" s="65" t="s">
        <v>36</v>
      </c>
      <c r="C145" s="66" t="s">
        <v>372</v>
      </c>
      <c r="D145" s="421" t="s">
        <v>370</v>
      </c>
      <c r="E145" s="2522">
        <v>3000</v>
      </c>
      <c r="F145" s="2704">
        <v>3000</v>
      </c>
      <c r="G145" s="2705"/>
      <c r="H145" s="2194"/>
    </row>
    <row r="146" spans="1:8" s="2646" customFormat="1" x14ac:dyDescent="0.2">
      <c r="A146" s="67">
        <v>15</v>
      </c>
      <c r="B146" s="65" t="s">
        <v>36</v>
      </c>
      <c r="C146" s="66" t="s">
        <v>372</v>
      </c>
      <c r="D146" s="421" t="s">
        <v>371</v>
      </c>
      <c r="E146" s="2522">
        <v>15</v>
      </c>
      <c r="F146" s="2704">
        <v>15</v>
      </c>
      <c r="G146" s="2705"/>
      <c r="H146" s="2194"/>
    </row>
    <row r="147" spans="1:8" s="2646" customFormat="1" x14ac:dyDescent="0.2">
      <c r="A147" s="67">
        <v>150</v>
      </c>
      <c r="B147" s="65" t="s">
        <v>36</v>
      </c>
      <c r="C147" s="66" t="s">
        <v>372</v>
      </c>
      <c r="D147" s="421" t="s">
        <v>314</v>
      </c>
      <c r="E147" s="2522">
        <v>0</v>
      </c>
      <c r="F147" s="2704">
        <v>50</v>
      </c>
      <c r="G147" s="2705"/>
      <c r="H147" s="2194"/>
    </row>
    <row r="148" spans="1:8" ht="13.5" thickBot="1" x14ac:dyDescent="0.25">
      <c r="A148" s="533">
        <v>510</v>
      </c>
      <c r="B148" s="534" t="s">
        <v>36</v>
      </c>
      <c r="C148" s="502" t="s">
        <v>372</v>
      </c>
      <c r="D148" s="553" t="s">
        <v>315</v>
      </c>
      <c r="E148" s="2641">
        <v>0</v>
      </c>
      <c r="F148" s="535">
        <v>10</v>
      </c>
      <c r="G148" s="536"/>
      <c r="H148" s="445"/>
    </row>
    <row r="149" spans="1:8" x14ac:dyDescent="0.2">
      <c r="A149" s="444"/>
      <c r="B149" s="445"/>
      <c r="C149" s="444"/>
      <c r="D149" s="453"/>
      <c r="E149" s="444"/>
      <c r="F149" s="444"/>
      <c r="G149" s="444"/>
      <c r="H149" s="445"/>
    </row>
    <row r="150" spans="1:8" x14ac:dyDescent="0.2">
      <c r="A150" s="444"/>
      <c r="B150" s="445"/>
      <c r="C150" s="444"/>
      <c r="D150" s="453"/>
      <c r="E150" s="444"/>
      <c r="F150" s="444"/>
      <c r="G150" s="444"/>
      <c r="H150" s="445"/>
    </row>
    <row r="151" spans="1:8" x14ac:dyDescent="0.2">
      <c r="A151" s="444"/>
      <c r="B151" s="445"/>
      <c r="C151" s="444"/>
      <c r="D151" s="453"/>
      <c r="E151" s="444"/>
      <c r="F151" s="444"/>
      <c r="G151" s="444"/>
      <c r="H151" s="445"/>
    </row>
    <row r="152" spans="1:8" ht="15.75" x14ac:dyDescent="0.2">
      <c r="A152" s="444"/>
      <c r="B152" s="492" t="s">
        <v>374</v>
      </c>
      <c r="C152" s="493"/>
      <c r="D152" s="548"/>
      <c r="E152" s="493"/>
      <c r="F152" s="493"/>
      <c r="G152" s="493"/>
      <c r="H152" s="452"/>
    </row>
    <row r="153" spans="1:8" ht="13.5" thickBot="1" x14ac:dyDescent="0.25">
      <c r="A153" s="444"/>
      <c r="B153" s="454"/>
      <c r="C153" s="454"/>
      <c r="D153" s="454"/>
      <c r="E153" s="455"/>
      <c r="F153" s="455"/>
      <c r="G153" s="455" t="s">
        <v>19</v>
      </c>
      <c r="H153" s="494"/>
    </row>
    <row r="154" spans="1:8" ht="18.75" thickBot="1" x14ac:dyDescent="0.25">
      <c r="A154" s="252" t="s">
        <v>142</v>
      </c>
      <c r="B154" s="257" t="s">
        <v>24</v>
      </c>
      <c r="C154" s="254" t="s">
        <v>375</v>
      </c>
      <c r="D154" s="549" t="s">
        <v>35</v>
      </c>
      <c r="E154" s="2171" t="s">
        <v>143</v>
      </c>
      <c r="F154" s="251" t="s">
        <v>144</v>
      </c>
      <c r="G154" s="255" t="s">
        <v>38</v>
      </c>
      <c r="H154" s="256"/>
    </row>
    <row r="155" spans="1:8" ht="13.5" thickBot="1" x14ac:dyDescent="0.25">
      <c r="A155" s="465">
        <f>A156</f>
        <v>9500</v>
      </c>
      <c r="B155" s="495" t="s">
        <v>25</v>
      </c>
      <c r="C155" s="496" t="s">
        <v>23</v>
      </c>
      <c r="D155" s="532" t="s">
        <v>27</v>
      </c>
      <c r="E155" s="537">
        <f>E156</f>
        <v>12000</v>
      </c>
      <c r="F155" s="465">
        <v>12000</v>
      </c>
      <c r="G155" s="497" t="s">
        <v>21</v>
      </c>
      <c r="H155" s="444"/>
    </row>
    <row r="156" spans="1:8" s="2646" customFormat="1" x14ac:dyDescent="0.2">
      <c r="A156" s="2690">
        <f>SUM(A157:A170)</f>
        <v>9500</v>
      </c>
      <c r="B156" s="36" t="s">
        <v>25</v>
      </c>
      <c r="C156" s="2707" t="s">
        <v>21</v>
      </c>
      <c r="D156" s="2708" t="s">
        <v>17</v>
      </c>
      <c r="E156" s="2608">
        <f>SUM(E157:E170)</f>
        <v>12000</v>
      </c>
      <c r="F156" s="1953">
        <f>SUM(F157:F170)</f>
        <v>12000</v>
      </c>
      <c r="G156" s="2709"/>
      <c r="H156" s="38"/>
    </row>
    <row r="157" spans="1:8" s="2646" customFormat="1" x14ac:dyDescent="0.2">
      <c r="A157" s="2653">
        <v>700</v>
      </c>
      <c r="B157" s="16" t="s">
        <v>25</v>
      </c>
      <c r="C157" s="846" t="s">
        <v>376</v>
      </c>
      <c r="D157" s="2710" t="s">
        <v>377</v>
      </c>
      <c r="E157" s="2609">
        <v>1200</v>
      </c>
      <c r="F157" s="1955">
        <v>1200</v>
      </c>
      <c r="G157" s="32"/>
      <c r="H157" s="38"/>
    </row>
    <row r="158" spans="1:8" s="2646" customFormat="1" x14ac:dyDescent="0.2">
      <c r="A158" s="2653">
        <v>6000</v>
      </c>
      <c r="B158" s="16" t="s">
        <v>25</v>
      </c>
      <c r="C158" s="846" t="s">
        <v>378</v>
      </c>
      <c r="D158" s="2710" t="s">
        <v>379</v>
      </c>
      <c r="E158" s="2609">
        <v>6500</v>
      </c>
      <c r="F158" s="1955">
        <v>6500</v>
      </c>
      <c r="G158" s="32"/>
      <c r="H158" s="38"/>
    </row>
    <row r="159" spans="1:8" s="2646" customFormat="1" x14ac:dyDescent="0.2">
      <c r="A159" s="2653">
        <v>300</v>
      </c>
      <c r="B159" s="16" t="s">
        <v>25</v>
      </c>
      <c r="C159" s="2711" t="s">
        <v>380</v>
      </c>
      <c r="D159" s="1821" t="s">
        <v>381</v>
      </c>
      <c r="E159" s="2609">
        <v>300</v>
      </c>
      <c r="F159" s="1955">
        <v>300</v>
      </c>
      <c r="G159" s="32"/>
      <c r="H159" s="38"/>
    </row>
    <row r="160" spans="1:8" s="2646" customFormat="1" x14ac:dyDescent="0.2">
      <c r="A160" s="2653">
        <v>1000</v>
      </c>
      <c r="B160" s="16" t="s">
        <v>25</v>
      </c>
      <c r="C160" s="2711" t="s">
        <v>382</v>
      </c>
      <c r="D160" s="1821" t="s">
        <v>383</v>
      </c>
      <c r="E160" s="2609">
        <v>0</v>
      </c>
      <c r="F160" s="1955">
        <v>0</v>
      </c>
      <c r="G160" s="32"/>
      <c r="H160" s="38"/>
    </row>
    <row r="161" spans="1:8" s="2646" customFormat="1" x14ac:dyDescent="0.2">
      <c r="A161" s="2653">
        <v>500</v>
      </c>
      <c r="B161" s="16" t="s">
        <v>25</v>
      </c>
      <c r="C161" s="2711" t="s">
        <v>384</v>
      </c>
      <c r="D161" s="1821" t="s">
        <v>385</v>
      </c>
      <c r="E161" s="2609">
        <v>0</v>
      </c>
      <c r="F161" s="1955">
        <v>0</v>
      </c>
      <c r="G161" s="32"/>
      <c r="H161" s="38"/>
    </row>
    <row r="162" spans="1:8" s="2646" customFormat="1" ht="22.5" x14ac:dyDescent="0.2">
      <c r="A162" s="2653">
        <v>500</v>
      </c>
      <c r="B162" s="16" t="s">
        <v>25</v>
      </c>
      <c r="C162" s="2711" t="s">
        <v>386</v>
      </c>
      <c r="D162" s="1821" t="s">
        <v>387</v>
      </c>
      <c r="E162" s="2609">
        <v>0</v>
      </c>
      <c r="F162" s="1955">
        <v>0</v>
      </c>
      <c r="G162" s="32"/>
      <c r="H162" s="38"/>
    </row>
    <row r="163" spans="1:8" s="2646" customFormat="1" x14ac:dyDescent="0.2">
      <c r="A163" s="67">
        <v>500</v>
      </c>
      <c r="B163" s="16" t="s">
        <v>25</v>
      </c>
      <c r="C163" s="2711">
        <v>1590220000</v>
      </c>
      <c r="D163" s="2712" t="s">
        <v>388</v>
      </c>
      <c r="E163" s="2609">
        <v>0</v>
      </c>
      <c r="F163" s="2778">
        <v>0</v>
      </c>
      <c r="G163" s="1826"/>
      <c r="H163" s="2194"/>
    </row>
    <row r="164" spans="1:8" s="2646" customFormat="1" x14ac:dyDescent="0.2">
      <c r="A164" s="2698">
        <v>0</v>
      </c>
      <c r="B164" s="2713" t="s">
        <v>25</v>
      </c>
      <c r="C164" s="1071">
        <v>1590240000</v>
      </c>
      <c r="D164" s="2710" t="s">
        <v>389</v>
      </c>
      <c r="E164" s="2714">
        <v>650</v>
      </c>
      <c r="F164" s="1958">
        <v>650</v>
      </c>
      <c r="G164" s="2779"/>
      <c r="H164" s="2715"/>
    </row>
    <row r="165" spans="1:8" s="2646" customFormat="1" x14ac:dyDescent="0.2">
      <c r="A165" s="2653">
        <v>0</v>
      </c>
      <c r="B165" s="16" t="s">
        <v>25</v>
      </c>
      <c r="C165" s="1071">
        <v>1590250000</v>
      </c>
      <c r="D165" s="2710" t="s">
        <v>390</v>
      </c>
      <c r="E165" s="2609">
        <v>200</v>
      </c>
      <c r="F165" s="1955">
        <v>200</v>
      </c>
      <c r="G165" s="2779"/>
      <c r="H165" s="2715"/>
    </row>
    <row r="166" spans="1:8" s="2646" customFormat="1" x14ac:dyDescent="0.2">
      <c r="A166" s="2653">
        <v>0</v>
      </c>
      <c r="B166" s="16" t="s">
        <v>25</v>
      </c>
      <c r="C166" s="1071">
        <v>1590260000</v>
      </c>
      <c r="D166" s="2710" t="s">
        <v>391</v>
      </c>
      <c r="E166" s="2609">
        <v>150</v>
      </c>
      <c r="F166" s="1955">
        <v>150</v>
      </c>
      <c r="G166" s="2779"/>
      <c r="H166" s="2715"/>
    </row>
    <row r="167" spans="1:8" s="2646" customFormat="1" ht="22.5" x14ac:dyDescent="0.2">
      <c r="A167" s="2653">
        <v>0</v>
      </c>
      <c r="B167" s="16" t="s">
        <v>25</v>
      </c>
      <c r="C167" s="1071">
        <v>1590270000</v>
      </c>
      <c r="D167" s="2710" t="s">
        <v>392</v>
      </c>
      <c r="E167" s="2609">
        <v>1000</v>
      </c>
      <c r="F167" s="1955">
        <v>1000</v>
      </c>
      <c r="G167" s="2779"/>
      <c r="H167" s="2715"/>
    </row>
    <row r="168" spans="1:8" s="2646" customFormat="1" ht="22.5" x14ac:dyDescent="0.2">
      <c r="A168" s="2653">
        <v>0</v>
      </c>
      <c r="B168" s="16" t="s">
        <v>25</v>
      </c>
      <c r="C168" s="1071">
        <v>1590280000</v>
      </c>
      <c r="D168" s="2710" t="s">
        <v>393</v>
      </c>
      <c r="E168" s="2609">
        <v>1300</v>
      </c>
      <c r="F168" s="1955">
        <v>1300</v>
      </c>
      <c r="G168" s="2779"/>
      <c r="H168" s="2715"/>
    </row>
    <row r="169" spans="1:8" s="2646" customFormat="1" x14ac:dyDescent="0.2">
      <c r="A169" s="2653">
        <v>0</v>
      </c>
      <c r="B169" s="16" t="s">
        <v>25</v>
      </c>
      <c r="C169" s="1071">
        <v>1590290000</v>
      </c>
      <c r="D169" s="2710" t="s">
        <v>394</v>
      </c>
      <c r="E169" s="2609">
        <v>500</v>
      </c>
      <c r="F169" s="1955">
        <v>500</v>
      </c>
      <c r="G169" s="2779"/>
      <c r="H169" s="2715"/>
    </row>
    <row r="170" spans="1:8" s="2646" customFormat="1" ht="13.5" thickBot="1" x14ac:dyDescent="0.25">
      <c r="A170" s="2716">
        <v>0</v>
      </c>
      <c r="B170" s="87" t="s">
        <v>25</v>
      </c>
      <c r="C170" s="1916">
        <v>1590300000</v>
      </c>
      <c r="D170" s="1824" t="s">
        <v>395</v>
      </c>
      <c r="E170" s="2717">
        <v>200</v>
      </c>
      <c r="F170" s="2777">
        <v>200</v>
      </c>
      <c r="G170" s="2780"/>
      <c r="H170" s="2715"/>
    </row>
    <row r="171" spans="1:8" x14ac:dyDescent="0.2">
      <c r="A171" s="444"/>
      <c r="B171" s="445"/>
      <c r="C171" s="444"/>
      <c r="D171" s="453"/>
      <c r="E171" s="444"/>
      <c r="F171" s="444"/>
      <c r="G171" s="444"/>
      <c r="H171" s="445"/>
    </row>
    <row r="172" spans="1:8" x14ac:dyDescent="0.2">
      <c r="A172" s="444"/>
      <c r="B172" s="445"/>
      <c r="C172" s="444"/>
      <c r="D172" s="453"/>
      <c r="E172" s="444"/>
      <c r="F172" s="444"/>
      <c r="G172" s="444"/>
      <c r="H172" s="445"/>
    </row>
    <row r="173" spans="1:8" x14ac:dyDescent="0.2">
      <c r="A173" s="444"/>
      <c r="B173" s="445"/>
      <c r="C173" s="444"/>
      <c r="D173" s="453"/>
      <c r="E173" s="444"/>
      <c r="F173" s="444"/>
      <c r="G173" s="444"/>
      <c r="H173" s="445"/>
    </row>
    <row r="174" spans="1:8" ht="15.75" x14ac:dyDescent="0.2">
      <c r="A174" s="444"/>
      <c r="B174" s="540" t="s">
        <v>396</v>
      </c>
      <c r="C174" s="541"/>
      <c r="D174" s="554"/>
      <c r="E174" s="541"/>
      <c r="F174" s="541"/>
      <c r="G174" s="541"/>
      <c r="H174" s="542"/>
    </row>
    <row r="175" spans="1:8" ht="13.5" thickBot="1" x14ac:dyDescent="0.25">
      <c r="A175" s="444"/>
      <c r="B175" s="543"/>
      <c r="C175" s="543"/>
      <c r="D175" s="555"/>
      <c r="E175" s="544"/>
      <c r="F175" s="544"/>
      <c r="G175" s="545" t="s">
        <v>37</v>
      </c>
      <c r="H175" s="543"/>
    </row>
    <row r="176" spans="1:8" ht="18.75" thickBot="1" x14ac:dyDescent="0.25">
      <c r="A176" s="252" t="s">
        <v>142</v>
      </c>
      <c r="B176" s="546" t="s">
        <v>20</v>
      </c>
      <c r="C176" s="547" t="s">
        <v>397</v>
      </c>
      <c r="D176" s="556" t="s">
        <v>398</v>
      </c>
      <c r="E176" s="2171" t="s">
        <v>143</v>
      </c>
      <c r="F176" s="251" t="s">
        <v>144</v>
      </c>
      <c r="G176" s="250" t="s">
        <v>38</v>
      </c>
      <c r="H176" s="38"/>
    </row>
    <row r="177" spans="1:8" s="2646" customFormat="1" ht="13.5" thickBot="1" x14ac:dyDescent="0.25">
      <c r="A177" s="2718">
        <f>SUM(A178:A187)</f>
        <v>7390.2</v>
      </c>
      <c r="B177" s="2719" t="s">
        <v>22</v>
      </c>
      <c r="C177" s="2720" t="s">
        <v>23</v>
      </c>
      <c r="D177" s="2721" t="s">
        <v>399</v>
      </c>
      <c r="E177" s="2718">
        <v>8425.34</v>
      </c>
      <c r="F177" s="2718">
        <f>SUM(F178:F187)</f>
        <v>8425.34</v>
      </c>
      <c r="G177" s="215" t="s">
        <v>21</v>
      </c>
      <c r="H177" s="38"/>
    </row>
    <row r="178" spans="1:8" s="2646" customFormat="1" x14ac:dyDescent="0.2">
      <c r="A178" s="2722">
        <v>2600.1999999999998</v>
      </c>
      <c r="B178" s="2723" t="s">
        <v>36</v>
      </c>
      <c r="C178" s="2724" t="s">
        <v>400</v>
      </c>
      <c r="D178" s="2725" t="s">
        <v>401</v>
      </c>
      <c r="E178" s="2726"/>
      <c r="F178" s="2727">
        <v>2000.34</v>
      </c>
      <c r="G178" s="142"/>
      <c r="H178" s="38"/>
    </row>
    <row r="179" spans="1:8" s="2646" customFormat="1" x14ac:dyDescent="0.2">
      <c r="A179" s="2728">
        <v>400</v>
      </c>
      <c r="B179" s="2729" t="s">
        <v>36</v>
      </c>
      <c r="C179" s="2730" t="s">
        <v>402</v>
      </c>
      <c r="D179" s="2731" t="s">
        <v>403</v>
      </c>
      <c r="E179" s="2732"/>
      <c r="F179" s="2733">
        <v>500</v>
      </c>
      <c r="G179" s="14"/>
      <c r="H179" s="38"/>
    </row>
    <row r="180" spans="1:8" s="2646" customFormat="1" x14ac:dyDescent="0.2">
      <c r="A180" s="2728">
        <v>2500</v>
      </c>
      <c r="B180" s="2729" t="s">
        <v>36</v>
      </c>
      <c r="C180" s="2730" t="s">
        <v>404</v>
      </c>
      <c r="D180" s="2731" t="s">
        <v>405</v>
      </c>
      <c r="E180" s="2732"/>
      <c r="F180" s="2733">
        <v>3315</v>
      </c>
      <c r="G180" s="14"/>
      <c r="H180" s="38"/>
    </row>
    <row r="181" spans="1:8" s="2646" customFormat="1" x14ac:dyDescent="0.2">
      <c r="A181" s="2728">
        <v>1100</v>
      </c>
      <c r="B181" s="2729" t="s">
        <v>36</v>
      </c>
      <c r="C181" s="2730" t="s">
        <v>406</v>
      </c>
      <c r="D181" s="2734" t="s">
        <v>407</v>
      </c>
      <c r="E181" s="2732"/>
      <c r="F181" s="2733">
        <v>1600</v>
      </c>
      <c r="G181" s="14"/>
      <c r="H181" s="38"/>
    </row>
    <row r="182" spans="1:8" s="2646" customFormat="1" x14ac:dyDescent="0.2">
      <c r="A182" s="2728">
        <v>150</v>
      </c>
      <c r="B182" s="2729" t="s">
        <v>36</v>
      </c>
      <c r="C182" s="2735" t="s">
        <v>408</v>
      </c>
      <c r="D182" s="2731" t="s">
        <v>409</v>
      </c>
      <c r="E182" s="2732"/>
      <c r="F182" s="2733">
        <v>250</v>
      </c>
      <c r="G182" s="14"/>
      <c r="H182" s="38"/>
    </row>
    <row r="183" spans="1:8" s="2646" customFormat="1" x14ac:dyDescent="0.2">
      <c r="A183" s="2728">
        <v>480</v>
      </c>
      <c r="B183" s="2729" t="s">
        <v>36</v>
      </c>
      <c r="C183" s="2735" t="s">
        <v>410</v>
      </c>
      <c r="D183" s="2731" t="s">
        <v>411</v>
      </c>
      <c r="E183" s="2732"/>
      <c r="F183" s="2733">
        <v>550</v>
      </c>
      <c r="G183" s="14"/>
      <c r="H183" s="38"/>
    </row>
    <row r="184" spans="1:8" s="2646" customFormat="1" x14ac:dyDescent="0.2">
      <c r="A184" s="2728">
        <v>100</v>
      </c>
      <c r="B184" s="2729" t="s">
        <v>36</v>
      </c>
      <c r="C184" s="2735" t="s">
        <v>412</v>
      </c>
      <c r="D184" s="2731" t="s">
        <v>413</v>
      </c>
      <c r="E184" s="2732"/>
      <c r="F184" s="2733">
        <v>100</v>
      </c>
      <c r="G184" s="14"/>
      <c r="H184" s="38"/>
    </row>
    <row r="185" spans="1:8" s="2646" customFormat="1" x14ac:dyDescent="0.2">
      <c r="A185" s="2728">
        <v>50</v>
      </c>
      <c r="B185" s="2729" t="s">
        <v>36</v>
      </c>
      <c r="C185" s="2730" t="s">
        <v>414</v>
      </c>
      <c r="D185" s="2731" t="s">
        <v>415</v>
      </c>
      <c r="E185" s="2732"/>
      <c r="F185" s="2733">
        <v>100</v>
      </c>
      <c r="G185" s="14"/>
      <c r="H185" s="38"/>
    </row>
    <row r="186" spans="1:8" s="2646" customFormat="1" x14ac:dyDescent="0.2">
      <c r="A186" s="2728">
        <v>0</v>
      </c>
      <c r="B186" s="2729" t="s">
        <v>36</v>
      </c>
      <c r="C186" s="2736" t="s">
        <v>416</v>
      </c>
      <c r="D186" s="2737" t="s">
        <v>417</v>
      </c>
      <c r="E186" s="2732"/>
      <c r="F186" s="2738">
        <v>0</v>
      </c>
      <c r="G186" s="2739"/>
      <c r="H186" s="38"/>
    </row>
    <row r="187" spans="1:8" s="2646" customFormat="1" ht="13.5" thickBot="1" x14ac:dyDescent="0.25">
      <c r="A187" s="2740">
        <v>10</v>
      </c>
      <c r="B187" s="2741" t="s">
        <v>36</v>
      </c>
      <c r="C187" s="2742" t="s">
        <v>418</v>
      </c>
      <c r="D187" s="2743" t="s">
        <v>419</v>
      </c>
      <c r="E187" s="2744"/>
      <c r="F187" s="2745">
        <v>10</v>
      </c>
      <c r="G187" s="2746"/>
      <c r="H187" s="38"/>
    </row>
  </sheetData>
  <mergeCells count="7"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45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9"/>
    <col min="2" max="2" width="3.5703125" style="10" customWidth="1"/>
    <col min="3" max="3" width="10" style="9" customWidth="1"/>
    <col min="4" max="4" width="45.140625" style="9" customWidth="1"/>
    <col min="5" max="6" width="10.140625" style="9" customWidth="1"/>
    <col min="7" max="7" width="15.42578125" style="9" customWidth="1"/>
    <col min="8" max="8" width="17.5703125" style="10" customWidth="1"/>
    <col min="9" max="16384" width="9.140625" style="9"/>
  </cols>
  <sheetData>
    <row r="1" spans="1:12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557"/>
      <c r="I1" s="557"/>
      <c r="J1" s="276"/>
    </row>
    <row r="2" spans="1:12" ht="12.75" customHeight="1" x14ac:dyDescent="0.2">
      <c r="F2" s="276"/>
      <c r="G2" s="276"/>
      <c r="H2" s="558"/>
      <c r="I2" s="276"/>
      <c r="J2" s="276"/>
    </row>
    <row r="3" spans="1:12" s="277" customFormat="1" ht="15.75" x14ac:dyDescent="0.25">
      <c r="A3" s="3248" t="s">
        <v>2004</v>
      </c>
      <c r="B3" s="3248"/>
      <c r="C3" s="3248"/>
      <c r="D3" s="3248"/>
      <c r="E3" s="3248"/>
      <c r="F3" s="3248"/>
      <c r="G3" s="3248"/>
      <c r="H3" s="559"/>
      <c r="I3" s="560"/>
      <c r="J3" s="560"/>
    </row>
    <row r="4" spans="1:12" s="277" customFormat="1" ht="15.75" x14ac:dyDescent="0.25">
      <c r="B4" s="27"/>
      <c r="C4" s="27"/>
      <c r="D4" s="27"/>
      <c r="E4" s="27"/>
      <c r="F4" s="27"/>
      <c r="G4" s="27"/>
      <c r="H4" s="27"/>
      <c r="I4" s="560"/>
      <c r="J4" s="560"/>
    </row>
    <row r="5" spans="1:12" s="1" customFormat="1" ht="15.75" customHeight="1" x14ac:dyDescent="0.2">
      <c r="B5" s="13"/>
      <c r="C5" s="3129" t="s">
        <v>140</v>
      </c>
      <c r="D5" s="3129"/>
      <c r="E5" s="3129"/>
      <c r="F5" s="260"/>
      <c r="G5" s="260"/>
      <c r="H5" s="260"/>
      <c r="I5" s="561"/>
      <c r="J5" s="561"/>
    </row>
    <row r="6" spans="1:12" s="3" customFormat="1" ht="12" thickBot="1" x14ac:dyDescent="0.25">
      <c r="B6" s="2"/>
      <c r="C6" s="2"/>
      <c r="D6" s="2"/>
      <c r="E6" s="5" t="s">
        <v>19</v>
      </c>
      <c r="F6" s="90"/>
      <c r="G6" s="278"/>
      <c r="H6" s="279"/>
      <c r="I6" s="279"/>
      <c r="J6" s="279"/>
    </row>
    <row r="7" spans="1:12" s="7" customFormat="1" ht="12.75" customHeight="1" x14ac:dyDescent="0.2">
      <c r="B7" s="3130"/>
      <c r="C7" s="3123" t="s">
        <v>0</v>
      </c>
      <c r="D7" s="3117" t="s">
        <v>1</v>
      </c>
      <c r="E7" s="3111" t="s">
        <v>141</v>
      </c>
      <c r="F7" s="160"/>
      <c r="G7" s="6"/>
      <c r="H7" s="6"/>
      <c r="I7" s="6"/>
      <c r="J7" s="6"/>
      <c r="K7" s="6"/>
      <c r="L7" s="6"/>
    </row>
    <row r="8" spans="1:12" s="3" customFormat="1" ht="12.75" customHeight="1" thickBot="1" x14ac:dyDescent="0.25">
      <c r="B8" s="3130"/>
      <c r="C8" s="3124"/>
      <c r="D8" s="3121"/>
      <c r="E8" s="3112"/>
      <c r="F8" s="160"/>
      <c r="G8" s="279"/>
      <c r="H8" s="279"/>
      <c r="I8" s="279"/>
      <c r="J8" s="279"/>
    </row>
    <row r="9" spans="1:12" s="3" customFormat="1" ht="12.75" customHeight="1" thickBot="1" x14ac:dyDescent="0.25">
      <c r="B9" s="28"/>
      <c r="C9" s="24" t="s">
        <v>2</v>
      </c>
      <c r="D9" s="18" t="s">
        <v>11</v>
      </c>
      <c r="E9" s="20">
        <f>(SUM(E10:E12))</f>
        <v>12900</v>
      </c>
      <c r="F9" s="26"/>
      <c r="G9" s="279"/>
      <c r="H9" s="279"/>
      <c r="I9" s="279"/>
      <c r="J9" s="279"/>
    </row>
    <row r="10" spans="1:12" s="11" customFormat="1" ht="12.75" customHeight="1" x14ac:dyDescent="0.2">
      <c r="B10" s="280"/>
      <c r="C10" s="566" t="s">
        <v>3</v>
      </c>
      <c r="D10" s="158" t="s">
        <v>8</v>
      </c>
      <c r="E10" s="40">
        <f>F19</f>
        <v>11500</v>
      </c>
      <c r="F10" s="159"/>
      <c r="G10" s="285"/>
    </row>
    <row r="11" spans="1:12" s="11" customFormat="1" ht="12.75" customHeight="1" x14ac:dyDescent="0.2">
      <c r="B11" s="280"/>
      <c r="C11" s="1900" t="s">
        <v>4</v>
      </c>
      <c r="D11" s="1901" t="s">
        <v>9</v>
      </c>
      <c r="E11" s="283">
        <v>1200</v>
      </c>
      <c r="F11" s="284"/>
      <c r="G11" s="285"/>
    </row>
    <row r="12" spans="1:12" s="11" customFormat="1" ht="12.75" customHeight="1" thickBot="1" x14ac:dyDescent="0.25">
      <c r="B12" s="280"/>
      <c r="C12" s="290" t="s">
        <v>6</v>
      </c>
      <c r="D12" s="291" t="s">
        <v>12</v>
      </c>
      <c r="E12" s="573">
        <f>F37</f>
        <v>200</v>
      </c>
      <c r="F12" s="289"/>
    </row>
    <row r="13" spans="1:12" s="11" customFormat="1" ht="12.75" customHeight="1" x14ac:dyDescent="0.2">
      <c r="B13" s="280"/>
      <c r="C13" s="1902"/>
      <c r="D13" s="1903"/>
      <c r="E13" s="289"/>
      <c r="F13" s="289"/>
    </row>
    <row r="14" spans="1:12" s="277" customFormat="1" ht="12.75" customHeight="1" x14ac:dyDescent="0.25">
      <c r="B14" s="293"/>
      <c r="C14" s="294"/>
      <c r="D14" s="294"/>
      <c r="E14" s="294"/>
      <c r="F14" s="294"/>
      <c r="G14" s="294"/>
      <c r="H14" s="575"/>
    </row>
    <row r="15" spans="1:12" ht="18.75" customHeight="1" x14ac:dyDescent="0.2">
      <c r="B15" s="35" t="s">
        <v>1730</v>
      </c>
      <c r="C15" s="35"/>
      <c r="D15" s="35"/>
      <c r="E15" s="35"/>
      <c r="F15" s="35"/>
      <c r="G15" s="35"/>
      <c r="H15" s="13"/>
      <c r="I15" s="13"/>
    </row>
    <row r="16" spans="1:12" ht="12.75" customHeight="1" thickBot="1" x14ac:dyDescent="0.25">
      <c r="B16" s="2"/>
      <c r="C16" s="2"/>
      <c r="D16" s="2"/>
      <c r="E16" s="2"/>
      <c r="F16" s="5"/>
      <c r="G16" s="5" t="s">
        <v>19</v>
      </c>
      <c r="H16" s="2"/>
    </row>
    <row r="17" spans="1:8" ht="12.75" customHeight="1" x14ac:dyDescent="0.2">
      <c r="A17" s="3101" t="s">
        <v>142</v>
      </c>
      <c r="B17" s="3113" t="s">
        <v>20</v>
      </c>
      <c r="C17" s="3115" t="s">
        <v>1731</v>
      </c>
      <c r="D17" s="3117" t="s">
        <v>34</v>
      </c>
      <c r="E17" s="3109" t="s">
        <v>143</v>
      </c>
      <c r="F17" s="3111" t="s">
        <v>144</v>
      </c>
      <c r="G17" s="3119" t="s">
        <v>38</v>
      </c>
      <c r="H17" s="9"/>
    </row>
    <row r="18" spans="1:8" ht="18" customHeight="1" thickBot="1" x14ac:dyDescent="0.25">
      <c r="A18" s="3102"/>
      <c r="B18" s="3134"/>
      <c r="C18" s="3133"/>
      <c r="D18" s="3121"/>
      <c r="E18" s="3110"/>
      <c r="F18" s="3112"/>
      <c r="G18" s="3120"/>
      <c r="H18" s="9"/>
    </row>
    <row r="19" spans="1:8" ht="15" customHeight="1" thickBot="1" x14ac:dyDescent="0.25">
      <c r="A19" s="64">
        <f>SUM(A20:A20)</f>
        <v>11500</v>
      </c>
      <c r="B19" s="21" t="s">
        <v>25</v>
      </c>
      <c r="C19" s="22" t="s">
        <v>28</v>
      </c>
      <c r="D19" s="84" t="s">
        <v>27</v>
      </c>
      <c r="E19" s="64">
        <f>SUM(E20:E20)</f>
        <v>11500</v>
      </c>
      <c r="F19" s="168">
        <v>11500</v>
      </c>
      <c r="G19" s="215" t="s">
        <v>21</v>
      </c>
      <c r="H19" s="9"/>
    </row>
    <row r="20" spans="1:8" ht="23.25" thickBot="1" x14ac:dyDescent="0.25">
      <c r="A20" s="1904">
        <v>11500</v>
      </c>
      <c r="B20" s="1905" t="s">
        <v>26</v>
      </c>
      <c r="C20" s="1906" t="s">
        <v>1732</v>
      </c>
      <c r="D20" s="1907" t="s">
        <v>1733</v>
      </c>
      <c r="E20" s="2603">
        <v>11500</v>
      </c>
      <c r="F20" s="1908">
        <v>11500</v>
      </c>
      <c r="G20" s="1909"/>
      <c r="H20" s="9"/>
    </row>
    <row r="21" spans="1:8" ht="12.75" customHeight="1" x14ac:dyDescent="0.2"/>
    <row r="22" spans="1:8" ht="12.75" customHeight="1" x14ac:dyDescent="0.2"/>
    <row r="23" spans="1:8" ht="18.75" customHeight="1" x14ac:dyDescent="0.2">
      <c r="B23" s="35" t="s">
        <v>1734</v>
      </c>
      <c r="C23" s="35"/>
      <c r="D23" s="35"/>
      <c r="E23" s="35"/>
      <c r="F23" s="35"/>
      <c r="G23" s="35"/>
      <c r="H23" s="1572"/>
    </row>
    <row r="24" spans="1:8" ht="12.75" customHeight="1" thickBot="1" x14ac:dyDescent="0.25">
      <c r="B24" s="2"/>
      <c r="C24" s="2"/>
      <c r="D24" s="2"/>
      <c r="E24" s="12"/>
      <c r="F24" s="12"/>
      <c r="G24" s="12" t="s">
        <v>19</v>
      </c>
      <c r="H24" s="278"/>
    </row>
    <row r="25" spans="1:8" ht="12.75" customHeight="1" x14ac:dyDescent="0.2">
      <c r="A25" s="3101" t="s">
        <v>142</v>
      </c>
      <c r="B25" s="3123" t="s">
        <v>24</v>
      </c>
      <c r="C25" s="3105" t="s">
        <v>1735</v>
      </c>
      <c r="D25" s="3125" t="s">
        <v>33</v>
      </c>
      <c r="E25" s="3109" t="s">
        <v>143</v>
      </c>
      <c r="F25" s="3111" t="s">
        <v>144</v>
      </c>
      <c r="G25" s="3119" t="s">
        <v>38</v>
      </c>
      <c r="H25" s="9"/>
    </row>
    <row r="26" spans="1:8" ht="16.5" customHeight="1" thickBot="1" x14ac:dyDescent="0.25">
      <c r="A26" s="3102"/>
      <c r="B26" s="3124"/>
      <c r="C26" s="3106"/>
      <c r="D26" s="3126"/>
      <c r="E26" s="3110"/>
      <c r="F26" s="3112"/>
      <c r="G26" s="3122"/>
      <c r="H26" s="9"/>
    </row>
    <row r="27" spans="1:8" ht="15" customHeight="1" thickBot="1" x14ac:dyDescent="0.25">
      <c r="A27" s="20">
        <f>SUM(A28:A30)</f>
        <v>1200</v>
      </c>
      <c r="B27" s="24" t="s">
        <v>25</v>
      </c>
      <c r="C27" s="23" t="s">
        <v>23</v>
      </c>
      <c r="D27" s="18" t="s">
        <v>27</v>
      </c>
      <c r="E27" s="20">
        <f>SUM(E28:E30)</f>
        <v>1200</v>
      </c>
      <c r="F27" s="20">
        <v>1200</v>
      </c>
      <c r="G27" s="215" t="s">
        <v>21</v>
      </c>
      <c r="H27" s="9"/>
    </row>
    <row r="28" spans="1:8" ht="12.75" customHeight="1" x14ac:dyDescent="0.2">
      <c r="A28" s="909">
        <v>180</v>
      </c>
      <c r="B28" s="308" t="s">
        <v>36</v>
      </c>
      <c r="C28" s="1910" t="s">
        <v>1736</v>
      </c>
      <c r="D28" s="402" t="s">
        <v>1737</v>
      </c>
      <c r="E28" s="2506">
        <v>100</v>
      </c>
      <c r="F28" s="912">
        <v>100</v>
      </c>
      <c r="G28" s="591"/>
      <c r="H28" s="9"/>
    </row>
    <row r="29" spans="1:8" ht="12.75" customHeight="1" x14ac:dyDescent="0.2">
      <c r="A29" s="844">
        <v>120</v>
      </c>
      <c r="B29" s="1374" t="s">
        <v>36</v>
      </c>
      <c r="C29" s="1735">
        <v>188001</v>
      </c>
      <c r="D29" s="1911" t="s">
        <v>1738</v>
      </c>
      <c r="E29" s="2500">
        <v>200</v>
      </c>
      <c r="F29" s="848">
        <v>200</v>
      </c>
      <c r="G29" s="1421"/>
      <c r="H29" s="9"/>
    </row>
    <row r="30" spans="1:8" ht="12.75" customHeight="1" thickBot="1" x14ac:dyDescent="0.25">
      <c r="A30" s="850">
        <v>900</v>
      </c>
      <c r="B30" s="331" t="s">
        <v>36</v>
      </c>
      <c r="C30" s="332">
        <v>188003</v>
      </c>
      <c r="D30" s="1912" t="s">
        <v>1739</v>
      </c>
      <c r="E30" s="2501">
        <v>900</v>
      </c>
      <c r="F30" s="854">
        <v>900</v>
      </c>
      <c r="G30" s="1425"/>
      <c r="H30" s="9"/>
    </row>
    <row r="31" spans="1:8" ht="12.75" customHeight="1" x14ac:dyDescent="0.2"/>
    <row r="32" spans="1:8" ht="12.75" customHeight="1" x14ac:dyDescent="0.2"/>
    <row r="33" spans="1:8" ht="18.75" customHeight="1" x14ac:dyDescent="0.2">
      <c r="B33" s="35" t="s">
        <v>1740</v>
      </c>
      <c r="C33" s="35"/>
      <c r="D33" s="13"/>
      <c r="E33" s="13"/>
      <c r="F33" s="13"/>
      <c r="G33" s="13"/>
      <c r="H33" s="260"/>
    </row>
    <row r="34" spans="1:8" ht="12.75" customHeight="1" thickBot="1" x14ac:dyDescent="0.25">
      <c r="B34" s="2"/>
      <c r="C34" s="2"/>
      <c r="D34" s="2"/>
      <c r="E34" s="5"/>
      <c r="F34" s="5"/>
      <c r="G34" s="5" t="s">
        <v>19</v>
      </c>
      <c r="H34" s="8"/>
    </row>
    <row r="35" spans="1:8" ht="12.75" customHeight="1" x14ac:dyDescent="0.2">
      <c r="A35" s="3101" t="s">
        <v>142</v>
      </c>
      <c r="B35" s="3103" t="s">
        <v>24</v>
      </c>
      <c r="C35" s="3105" t="s">
        <v>1741</v>
      </c>
      <c r="D35" s="3117" t="s">
        <v>35</v>
      </c>
      <c r="E35" s="3109" t="s">
        <v>143</v>
      </c>
      <c r="F35" s="3111" t="s">
        <v>144</v>
      </c>
      <c r="G35" s="3099" t="s">
        <v>38</v>
      </c>
      <c r="H35" s="9"/>
    </row>
    <row r="36" spans="1:8" ht="24" customHeight="1" thickBot="1" x14ac:dyDescent="0.25">
      <c r="A36" s="3102"/>
      <c r="B36" s="3104"/>
      <c r="C36" s="3106"/>
      <c r="D36" s="3121"/>
      <c r="E36" s="3110"/>
      <c r="F36" s="3112"/>
      <c r="G36" s="3100"/>
      <c r="H36" s="9"/>
    </row>
    <row r="37" spans="1:8" ht="15" customHeight="1" thickBot="1" x14ac:dyDescent="0.25">
      <c r="A37" s="20">
        <f>A38</f>
        <v>200</v>
      </c>
      <c r="B37" s="1663" t="s">
        <v>25</v>
      </c>
      <c r="C37" s="1664" t="s">
        <v>23</v>
      </c>
      <c r="D37" s="19" t="s">
        <v>27</v>
      </c>
      <c r="E37" s="20">
        <f>E38</f>
        <v>200</v>
      </c>
      <c r="F37" s="20">
        <v>200</v>
      </c>
      <c r="G37" s="215" t="s">
        <v>21</v>
      </c>
      <c r="H37" s="9"/>
    </row>
    <row r="38" spans="1:8" ht="12.75" customHeight="1" x14ac:dyDescent="0.2">
      <c r="A38" s="1581">
        <f>SUM(A39:A39)</f>
        <v>200</v>
      </c>
      <c r="B38" s="1913" t="s">
        <v>25</v>
      </c>
      <c r="C38" s="1583" t="s">
        <v>21</v>
      </c>
      <c r="D38" s="1914" t="s">
        <v>17</v>
      </c>
      <c r="E38" s="2606">
        <f>SUM(E39:E39)</f>
        <v>200</v>
      </c>
      <c r="F38" s="1891">
        <v>200</v>
      </c>
      <c r="G38" s="1915"/>
      <c r="H38" s="9"/>
    </row>
    <row r="39" spans="1:8" ht="12" thickBot="1" x14ac:dyDescent="0.25">
      <c r="A39" s="1721">
        <v>200</v>
      </c>
      <c r="B39" s="1722" t="s">
        <v>25</v>
      </c>
      <c r="C39" s="1916" t="s">
        <v>1736</v>
      </c>
      <c r="D39" s="1917" t="s">
        <v>1737</v>
      </c>
      <c r="E39" s="2469">
        <v>200</v>
      </c>
      <c r="F39" s="1725">
        <v>200</v>
      </c>
      <c r="G39" s="37"/>
      <c r="H39" s="9"/>
    </row>
    <row r="41" spans="1:8" x14ac:dyDescent="0.2">
      <c r="A41" s="435"/>
      <c r="B41" s="435"/>
      <c r="C41" s="435"/>
      <c r="D41" s="435"/>
      <c r="F41" s="435"/>
      <c r="G41" s="10"/>
    </row>
    <row r="42" spans="1:8" ht="12.75" x14ac:dyDescent="0.2">
      <c r="A42" s="2193"/>
      <c r="B42" s="2193"/>
      <c r="C42" s="2193"/>
      <c r="F42" s="54"/>
      <c r="G42" s="10"/>
    </row>
    <row r="43" spans="1:8" x14ac:dyDescent="0.2">
      <c r="A43" s="435"/>
      <c r="B43" s="435"/>
      <c r="C43" s="435"/>
      <c r="D43" s="435"/>
      <c r="F43" s="435"/>
      <c r="G43" s="10"/>
    </row>
    <row r="44" spans="1:8" ht="12.75" x14ac:dyDescent="0.2">
      <c r="A44" s="2193"/>
      <c r="B44" s="2193"/>
      <c r="C44" s="2193"/>
      <c r="F44" s="54"/>
      <c r="G44" s="10"/>
    </row>
    <row r="45" spans="1:8" x14ac:dyDescent="0.2">
      <c r="A45" s="435"/>
      <c r="B45" s="435"/>
      <c r="C45" s="435"/>
      <c r="D45" s="435"/>
      <c r="F45" s="435"/>
      <c r="G45" s="10"/>
    </row>
  </sheetData>
  <mergeCells count="28">
    <mergeCell ref="G35:G36"/>
    <mergeCell ref="A35:A36"/>
    <mergeCell ref="B35:B36"/>
    <mergeCell ref="C35:C36"/>
    <mergeCell ref="D35:D36"/>
    <mergeCell ref="E35:E36"/>
    <mergeCell ref="F35:F36"/>
    <mergeCell ref="G17:G18"/>
    <mergeCell ref="A25:A26"/>
    <mergeCell ref="B25:B26"/>
    <mergeCell ref="C25:C26"/>
    <mergeCell ref="D25:D26"/>
    <mergeCell ref="E25:E26"/>
    <mergeCell ref="F25:F26"/>
    <mergeCell ref="G25:G26"/>
    <mergeCell ref="A17:A18"/>
    <mergeCell ref="B17:B18"/>
    <mergeCell ref="C17:C18"/>
    <mergeCell ref="D17:D18"/>
    <mergeCell ref="E17:E18"/>
    <mergeCell ref="F17:F18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25"/>
  <sheetViews>
    <sheetView workbookViewId="0">
      <selection activeCell="A2" sqref="A2"/>
    </sheetView>
  </sheetViews>
  <sheetFormatPr defaultRowHeight="12.75" x14ac:dyDescent="0.2"/>
  <cols>
    <col min="1" max="16384" width="9.140625" style="959"/>
  </cols>
  <sheetData>
    <row r="1" spans="1:12" ht="26.25" x14ac:dyDescent="0.4">
      <c r="A1" s="3024" t="s">
        <v>728</v>
      </c>
      <c r="B1" s="3024"/>
      <c r="C1" s="3024"/>
      <c r="D1" s="3024"/>
      <c r="E1" s="3024"/>
      <c r="F1" s="3024"/>
      <c r="G1" s="3024"/>
      <c r="H1" s="3024"/>
      <c r="I1" s="3024"/>
      <c r="J1" s="3024"/>
      <c r="K1" s="3024"/>
      <c r="L1" s="958"/>
    </row>
    <row r="20" spans="1:12" ht="12.75" customHeight="1" x14ac:dyDescent="0.2">
      <c r="A20" s="3023" t="s">
        <v>2005</v>
      </c>
      <c r="B20" s="3023"/>
      <c r="C20" s="3023"/>
      <c r="D20" s="3023"/>
      <c r="E20" s="3023"/>
      <c r="F20" s="3023"/>
      <c r="G20" s="3023"/>
      <c r="H20" s="3023"/>
      <c r="I20" s="3023"/>
      <c r="J20" s="3023"/>
      <c r="K20" s="3023"/>
      <c r="L20" s="960"/>
    </row>
    <row r="21" spans="1:12" ht="12.75" customHeight="1" x14ac:dyDescent="0.2">
      <c r="A21" s="3023"/>
      <c r="B21" s="3023"/>
      <c r="C21" s="3023"/>
      <c r="D21" s="3023"/>
      <c r="E21" s="3023"/>
      <c r="F21" s="3023"/>
      <c r="G21" s="3023"/>
      <c r="H21" s="3023"/>
      <c r="I21" s="3023"/>
      <c r="J21" s="3023"/>
      <c r="K21" s="3023"/>
      <c r="L21" s="960"/>
    </row>
    <row r="22" spans="1:12" ht="12.75" customHeight="1" x14ac:dyDescent="0.2">
      <c r="A22" s="960"/>
      <c r="B22" s="960"/>
      <c r="C22" s="960"/>
      <c r="D22" s="960"/>
      <c r="E22" s="960"/>
      <c r="F22" s="960"/>
      <c r="G22" s="960"/>
      <c r="H22" s="960"/>
      <c r="I22" s="960"/>
      <c r="J22" s="960"/>
      <c r="K22" s="960"/>
      <c r="L22" s="960"/>
    </row>
    <row r="23" spans="1:12" ht="12.75" customHeight="1" x14ac:dyDescent="0.2">
      <c r="A23" s="960"/>
      <c r="B23" s="960"/>
      <c r="C23" s="960"/>
      <c r="D23" s="960"/>
      <c r="E23" s="960"/>
      <c r="F23" s="960"/>
      <c r="G23" s="960"/>
      <c r="H23" s="960"/>
      <c r="I23" s="960"/>
      <c r="J23" s="960"/>
      <c r="K23" s="960"/>
      <c r="L23" s="960"/>
    </row>
    <row r="24" spans="1:12" ht="12.75" customHeight="1" x14ac:dyDescent="0.2">
      <c r="A24" s="961"/>
      <c r="B24" s="961"/>
      <c r="C24" s="961"/>
      <c r="D24" s="961"/>
      <c r="E24" s="961"/>
      <c r="F24" s="961"/>
      <c r="G24" s="961"/>
      <c r="H24" s="961"/>
      <c r="I24" s="961"/>
      <c r="J24" s="961"/>
      <c r="K24" s="961"/>
      <c r="L24" s="961"/>
    </row>
    <row r="25" spans="1:12" ht="12.75" customHeight="1" x14ac:dyDescent="0.2">
      <c r="A25" s="961"/>
      <c r="B25" s="961"/>
      <c r="C25" s="961"/>
      <c r="D25" s="961"/>
      <c r="E25" s="961"/>
      <c r="F25" s="961"/>
      <c r="G25" s="961"/>
      <c r="H25" s="961"/>
      <c r="I25" s="961"/>
      <c r="J25" s="961"/>
      <c r="K25" s="961"/>
      <c r="L25" s="961"/>
    </row>
  </sheetData>
  <mergeCells count="2">
    <mergeCell ref="A20:K21"/>
    <mergeCell ref="A1:K1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79"/>
  <sheetViews>
    <sheetView zoomScaleNormal="100" workbookViewId="0">
      <selection activeCell="A2" sqref="A2"/>
    </sheetView>
  </sheetViews>
  <sheetFormatPr defaultRowHeight="12.75" x14ac:dyDescent="0.2"/>
  <cols>
    <col min="1" max="1" width="4.28515625" style="2830" customWidth="1"/>
    <col min="2" max="2" width="6.42578125" style="949" customWidth="1"/>
    <col min="3" max="3" width="20.7109375" style="949" customWidth="1"/>
    <col min="4" max="4" width="22.28515625" style="949" customWidth="1"/>
    <col min="5" max="5" width="11.85546875" style="949" customWidth="1"/>
    <col min="6" max="6" width="12.7109375" style="949" customWidth="1"/>
    <col min="7" max="7" width="13.7109375" style="949" customWidth="1"/>
    <col min="8" max="8" width="3.5703125" style="949" customWidth="1"/>
    <col min="9" max="9" width="11.7109375" style="949" bestFit="1" customWidth="1"/>
    <col min="10" max="10" width="10.140625" style="949" bestFit="1" customWidth="1"/>
    <col min="11" max="16" width="9.140625" style="949"/>
    <col min="17" max="17" width="11.7109375" style="949" bestFit="1" customWidth="1"/>
    <col min="18" max="256" width="9.140625" style="949"/>
    <col min="257" max="257" width="3.7109375" style="949" customWidth="1"/>
    <col min="258" max="258" width="5.42578125" style="949" customWidth="1"/>
    <col min="259" max="260" width="20.7109375" style="949" customWidth="1"/>
    <col min="261" max="263" width="10" style="949" bestFit="1" customWidth="1"/>
    <col min="264" max="264" width="9.28515625" style="949" customWidth="1"/>
    <col min="265" max="265" width="11.7109375" style="949" bestFit="1" customWidth="1"/>
    <col min="266" max="266" width="10.140625" style="949" bestFit="1" customWidth="1"/>
    <col min="267" max="272" width="9.140625" style="949"/>
    <col min="273" max="273" width="11.7109375" style="949" bestFit="1" customWidth="1"/>
    <col min="274" max="512" width="9.140625" style="949"/>
    <col min="513" max="513" width="3.7109375" style="949" customWidth="1"/>
    <col min="514" max="514" width="5.42578125" style="949" customWidth="1"/>
    <col min="515" max="516" width="20.7109375" style="949" customWidth="1"/>
    <col min="517" max="519" width="10" style="949" bestFit="1" customWidth="1"/>
    <col min="520" max="520" width="9.28515625" style="949" customWidth="1"/>
    <col min="521" max="521" width="11.7109375" style="949" bestFit="1" customWidth="1"/>
    <col min="522" max="522" width="10.140625" style="949" bestFit="1" customWidth="1"/>
    <col min="523" max="528" width="9.140625" style="949"/>
    <col min="529" max="529" width="11.7109375" style="949" bestFit="1" customWidth="1"/>
    <col min="530" max="768" width="9.140625" style="949"/>
    <col min="769" max="769" width="3.7109375" style="949" customWidth="1"/>
    <col min="770" max="770" width="5.42578125" style="949" customWidth="1"/>
    <col min="771" max="772" width="20.7109375" style="949" customWidth="1"/>
    <col min="773" max="775" width="10" style="949" bestFit="1" customWidth="1"/>
    <col min="776" max="776" width="9.28515625" style="949" customWidth="1"/>
    <col min="777" max="777" width="11.7109375" style="949" bestFit="1" customWidth="1"/>
    <col min="778" max="778" width="10.140625" style="949" bestFit="1" customWidth="1"/>
    <col min="779" max="784" width="9.140625" style="949"/>
    <col min="785" max="785" width="11.7109375" style="949" bestFit="1" customWidth="1"/>
    <col min="786" max="1024" width="9.140625" style="949"/>
    <col min="1025" max="1025" width="3.7109375" style="949" customWidth="1"/>
    <col min="1026" max="1026" width="5.42578125" style="949" customWidth="1"/>
    <col min="1027" max="1028" width="20.7109375" style="949" customWidth="1"/>
    <col min="1029" max="1031" width="10" style="949" bestFit="1" customWidth="1"/>
    <col min="1032" max="1032" width="9.28515625" style="949" customWidth="1"/>
    <col min="1033" max="1033" width="11.7109375" style="949" bestFit="1" customWidth="1"/>
    <col min="1034" max="1034" width="10.140625" style="949" bestFit="1" customWidth="1"/>
    <col min="1035" max="1040" width="9.140625" style="949"/>
    <col min="1041" max="1041" width="11.7109375" style="949" bestFit="1" customWidth="1"/>
    <col min="1042" max="1280" width="9.140625" style="949"/>
    <col min="1281" max="1281" width="3.7109375" style="949" customWidth="1"/>
    <col min="1282" max="1282" width="5.42578125" style="949" customWidth="1"/>
    <col min="1283" max="1284" width="20.7109375" style="949" customWidth="1"/>
    <col min="1285" max="1287" width="10" style="949" bestFit="1" customWidth="1"/>
    <col min="1288" max="1288" width="9.28515625" style="949" customWidth="1"/>
    <col min="1289" max="1289" width="11.7109375" style="949" bestFit="1" customWidth="1"/>
    <col min="1290" max="1290" width="10.140625" style="949" bestFit="1" customWidth="1"/>
    <col min="1291" max="1296" width="9.140625" style="949"/>
    <col min="1297" max="1297" width="11.7109375" style="949" bestFit="1" customWidth="1"/>
    <col min="1298" max="1536" width="9.140625" style="949"/>
    <col min="1537" max="1537" width="3.7109375" style="949" customWidth="1"/>
    <col min="1538" max="1538" width="5.42578125" style="949" customWidth="1"/>
    <col min="1539" max="1540" width="20.7109375" style="949" customWidth="1"/>
    <col min="1541" max="1543" width="10" style="949" bestFit="1" customWidth="1"/>
    <col min="1544" max="1544" width="9.28515625" style="949" customWidth="1"/>
    <col min="1545" max="1545" width="11.7109375" style="949" bestFit="1" customWidth="1"/>
    <col min="1546" max="1546" width="10.140625" style="949" bestFit="1" customWidth="1"/>
    <col min="1547" max="1552" width="9.140625" style="949"/>
    <col min="1553" max="1553" width="11.7109375" style="949" bestFit="1" customWidth="1"/>
    <col min="1554" max="1792" width="9.140625" style="949"/>
    <col min="1793" max="1793" width="3.7109375" style="949" customWidth="1"/>
    <col min="1794" max="1794" width="5.42578125" style="949" customWidth="1"/>
    <col min="1795" max="1796" width="20.7109375" style="949" customWidth="1"/>
    <col min="1797" max="1799" width="10" style="949" bestFit="1" customWidth="1"/>
    <col min="1800" max="1800" width="9.28515625" style="949" customWidth="1"/>
    <col min="1801" max="1801" width="11.7109375" style="949" bestFit="1" customWidth="1"/>
    <col min="1802" max="1802" width="10.140625" style="949" bestFit="1" customWidth="1"/>
    <col min="1803" max="1808" width="9.140625" style="949"/>
    <col min="1809" max="1809" width="11.7109375" style="949" bestFit="1" customWidth="1"/>
    <col min="1810" max="2048" width="9.140625" style="949"/>
    <col min="2049" max="2049" width="3.7109375" style="949" customWidth="1"/>
    <col min="2050" max="2050" width="5.42578125" style="949" customWidth="1"/>
    <col min="2051" max="2052" width="20.7109375" style="949" customWidth="1"/>
    <col min="2053" max="2055" width="10" style="949" bestFit="1" customWidth="1"/>
    <col min="2056" max="2056" width="9.28515625" style="949" customWidth="1"/>
    <col min="2057" max="2057" width="11.7109375" style="949" bestFit="1" customWidth="1"/>
    <col min="2058" max="2058" width="10.140625" style="949" bestFit="1" customWidth="1"/>
    <col min="2059" max="2064" width="9.140625" style="949"/>
    <col min="2065" max="2065" width="11.7109375" style="949" bestFit="1" customWidth="1"/>
    <col min="2066" max="2304" width="9.140625" style="949"/>
    <col min="2305" max="2305" width="3.7109375" style="949" customWidth="1"/>
    <col min="2306" max="2306" width="5.42578125" style="949" customWidth="1"/>
    <col min="2307" max="2308" width="20.7109375" style="949" customWidth="1"/>
    <col min="2309" max="2311" width="10" style="949" bestFit="1" customWidth="1"/>
    <col min="2312" max="2312" width="9.28515625" style="949" customWidth="1"/>
    <col min="2313" max="2313" width="11.7109375" style="949" bestFit="1" customWidth="1"/>
    <col min="2314" max="2314" width="10.140625" style="949" bestFit="1" customWidth="1"/>
    <col min="2315" max="2320" width="9.140625" style="949"/>
    <col min="2321" max="2321" width="11.7109375" style="949" bestFit="1" customWidth="1"/>
    <col min="2322" max="2560" width="9.140625" style="949"/>
    <col min="2561" max="2561" width="3.7109375" style="949" customWidth="1"/>
    <col min="2562" max="2562" width="5.42578125" style="949" customWidth="1"/>
    <col min="2563" max="2564" width="20.7109375" style="949" customWidth="1"/>
    <col min="2565" max="2567" width="10" style="949" bestFit="1" customWidth="1"/>
    <col min="2568" max="2568" width="9.28515625" style="949" customWidth="1"/>
    <col min="2569" max="2569" width="11.7109375" style="949" bestFit="1" customWidth="1"/>
    <col min="2570" max="2570" width="10.140625" style="949" bestFit="1" customWidth="1"/>
    <col min="2571" max="2576" width="9.140625" style="949"/>
    <col min="2577" max="2577" width="11.7109375" style="949" bestFit="1" customWidth="1"/>
    <col min="2578" max="2816" width="9.140625" style="949"/>
    <col min="2817" max="2817" width="3.7109375" style="949" customWidth="1"/>
    <col min="2818" max="2818" width="5.42578125" style="949" customWidth="1"/>
    <col min="2819" max="2820" width="20.7109375" style="949" customWidth="1"/>
    <col min="2821" max="2823" width="10" style="949" bestFit="1" customWidth="1"/>
    <col min="2824" max="2824" width="9.28515625" style="949" customWidth="1"/>
    <col min="2825" max="2825" width="11.7109375" style="949" bestFit="1" customWidth="1"/>
    <col min="2826" max="2826" width="10.140625" style="949" bestFit="1" customWidth="1"/>
    <col min="2827" max="2832" width="9.140625" style="949"/>
    <col min="2833" max="2833" width="11.7109375" style="949" bestFit="1" customWidth="1"/>
    <col min="2834" max="3072" width="9.140625" style="949"/>
    <col min="3073" max="3073" width="3.7109375" style="949" customWidth="1"/>
    <col min="3074" max="3074" width="5.42578125" style="949" customWidth="1"/>
    <col min="3075" max="3076" width="20.7109375" style="949" customWidth="1"/>
    <col min="3077" max="3079" width="10" style="949" bestFit="1" customWidth="1"/>
    <col min="3080" max="3080" width="9.28515625" style="949" customWidth="1"/>
    <col min="3081" max="3081" width="11.7109375" style="949" bestFit="1" customWidth="1"/>
    <col min="3082" max="3082" width="10.140625" style="949" bestFit="1" customWidth="1"/>
    <col min="3083" max="3088" width="9.140625" style="949"/>
    <col min="3089" max="3089" width="11.7109375" style="949" bestFit="1" customWidth="1"/>
    <col min="3090" max="3328" width="9.140625" style="949"/>
    <col min="3329" max="3329" width="3.7109375" style="949" customWidth="1"/>
    <col min="3330" max="3330" width="5.42578125" style="949" customWidth="1"/>
    <col min="3331" max="3332" width="20.7109375" style="949" customWidth="1"/>
    <col min="3333" max="3335" width="10" style="949" bestFit="1" customWidth="1"/>
    <col min="3336" max="3336" width="9.28515625" style="949" customWidth="1"/>
    <col min="3337" max="3337" width="11.7109375" style="949" bestFit="1" customWidth="1"/>
    <col min="3338" max="3338" width="10.140625" style="949" bestFit="1" customWidth="1"/>
    <col min="3339" max="3344" width="9.140625" style="949"/>
    <col min="3345" max="3345" width="11.7109375" style="949" bestFit="1" customWidth="1"/>
    <col min="3346" max="3584" width="9.140625" style="949"/>
    <col min="3585" max="3585" width="3.7109375" style="949" customWidth="1"/>
    <col min="3586" max="3586" width="5.42578125" style="949" customWidth="1"/>
    <col min="3587" max="3588" width="20.7109375" style="949" customWidth="1"/>
    <col min="3589" max="3591" width="10" style="949" bestFit="1" customWidth="1"/>
    <col min="3592" max="3592" width="9.28515625" style="949" customWidth="1"/>
    <col min="3593" max="3593" width="11.7109375" style="949" bestFit="1" customWidth="1"/>
    <col min="3594" max="3594" width="10.140625" style="949" bestFit="1" customWidth="1"/>
    <col min="3595" max="3600" width="9.140625" style="949"/>
    <col min="3601" max="3601" width="11.7109375" style="949" bestFit="1" customWidth="1"/>
    <col min="3602" max="3840" width="9.140625" style="949"/>
    <col min="3841" max="3841" width="3.7109375" style="949" customWidth="1"/>
    <col min="3842" max="3842" width="5.42578125" style="949" customWidth="1"/>
    <col min="3843" max="3844" width="20.7109375" style="949" customWidth="1"/>
    <col min="3845" max="3847" width="10" style="949" bestFit="1" customWidth="1"/>
    <col min="3848" max="3848" width="9.28515625" style="949" customWidth="1"/>
    <col min="3849" max="3849" width="11.7109375" style="949" bestFit="1" customWidth="1"/>
    <col min="3850" max="3850" width="10.140625" style="949" bestFit="1" customWidth="1"/>
    <col min="3851" max="3856" width="9.140625" style="949"/>
    <col min="3857" max="3857" width="11.7109375" style="949" bestFit="1" customWidth="1"/>
    <col min="3858" max="4096" width="9.140625" style="949"/>
    <col min="4097" max="4097" width="3.7109375" style="949" customWidth="1"/>
    <col min="4098" max="4098" width="5.42578125" style="949" customWidth="1"/>
    <col min="4099" max="4100" width="20.7109375" style="949" customWidth="1"/>
    <col min="4101" max="4103" width="10" style="949" bestFit="1" customWidth="1"/>
    <col min="4104" max="4104" width="9.28515625" style="949" customWidth="1"/>
    <col min="4105" max="4105" width="11.7109375" style="949" bestFit="1" customWidth="1"/>
    <col min="4106" max="4106" width="10.140625" style="949" bestFit="1" customWidth="1"/>
    <col min="4107" max="4112" width="9.140625" style="949"/>
    <col min="4113" max="4113" width="11.7109375" style="949" bestFit="1" customWidth="1"/>
    <col min="4114" max="4352" width="9.140625" style="949"/>
    <col min="4353" max="4353" width="3.7109375" style="949" customWidth="1"/>
    <col min="4354" max="4354" width="5.42578125" style="949" customWidth="1"/>
    <col min="4355" max="4356" width="20.7109375" style="949" customWidth="1"/>
    <col min="4357" max="4359" width="10" style="949" bestFit="1" customWidth="1"/>
    <col min="4360" max="4360" width="9.28515625" style="949" customWidth="1"/>
    <col min="4361" max="4361" width="11.7109375" style="949" bestFit="1" customWidth="1"/>
    <col min="4362" max="4362" width="10.140625" style="949" bestFit="1" customWidth="1"/>
    <col min="4363" max="4368" width="9.140625" style="949"/>
    <col min="4369" max="4369" width="11.7109375" style="949" bestFit="1" customWidth="1"/>
    <col min="4370" max="4608" width="9.140625" style="949"/>
    <col min="4609" max="4609" width="3.7109375" style="949" customWidth="1"/>
    <col min="4610" max="4610" width="5.42578125" style="949" customWidth="1"/>
    <col min="4611" max="4612" width="20.7109375" style="949" customWidth="1"/>
    <col min="4613" max="4615" width="10" style="949" bestFit="1" customWidth="1"/>
    <col min="4616" max="4616" width="9.28515625" style="949" customWidth="1"/>
    <col min="4617" max="4617" width="11.7109375" style="949" bestFit="1" customWidth="1"/>
    <col min="4618" max="4618" width="10.140625" style="949" bestFit="1" customWidth="1"/>
    <col min="4619" max="4624" width="9.140625" style="949"/>
    <col min="4625" max="4625" width="11.7109375" style="949" bestFit="1" customWidth="1"/>
    <col min="4626" max="4864" width="9.140625" style="949"/>
    <col min="4865" max="4865" width="3.7109375" style="949" customWidth="1"/>
    <col min="4866" max="4866" width="5.42578125" style="949" customWidth="1"/>
    <col min="4867" max="4868" width="20.7109375" style="949" customWidth="1"/>
    <col min="4869" max="4871" width="10" style="949" bestFit="1" customWidth="1"/>
    <col min="4872" max="4872" width="9.28515625" style="949" customWidth="1"/>
    <col min="4873" max="4873" width="11.7109375" style="949" bestFit="1" customWidth="1"/>
    <col min="4874" max="4874" width="10.140625" style="949" bestFit="1" customWidth="1"/>
    <col min="4875" max="4880" width="9.140625" style="949"/>
    <col min="4881" max="4881" width="11.7109375" style="949" bestFit="1" customWidth="1"/>
    <col min="4882" max="5120" width="9.140625" style="949"/>
    <col min="5121" max="5121" width="3.7109375" style="949" customWidth="1"/>
    <col min="5122" max="5122" width="5.42578125" style="949" customWidth="1"/>
    <col min="5123" max="5124" width="20.7109375" style="949" customWidth="1"/>
    <col min="5125" max="5127" width="10" style="949" bestFit="1" customWidth="1"/>
    <col min="5128" max="5128" width="9.28515625" style="949" customWidth="1"/>
    <col min="5129" max="5129" width="11.7109375" style="949" bestFit="1" customWidth="1"/>
    <col min="5130" max="5130" width="10.140625" style="949" bestFit="1" customWidth="1"/>
    <col min="5131" max="5136" width="9.140625" style="949"/>
    <col min="5137" max="5137" width="11.7109375" style="949" bestFit="1" customWidth="1"/>
    <col min="5138" max="5376" width="9.140625" style="949"/>
    <col min="5377" max="5377" width="3.7109375" style="949" customWidth="1"/>
    <col min="5378" max="5378" width="5.42578125" style="949" customWidth="1"/>
    <col min="5379" max="5380" width="20.7109375" style="949" customWidth="1"/>
    <col min="5381" max="5383" width="10" style="949" bestFit="1" customWidth="1"/>
    <col min="5384" max="5384" width="9.28515625" style="949" customWidth="1"/>
    <col min="5385" max="5385" width="11.7109375" style="949" bestFit="1" customWidth="1"/>
    <col min="5386" max="5386" width="10.140625" style="949" bestFit="1" customWidth="1"/>
    <col min="5387" max="5392" width="9.140625" style="949"/>
    <col min="5393" max="5393" width="11.7109375" style="949" bestFit="1" customWidth="1"/>
    <col min="5394" max="5632" width="9.140625" style="949"/>
    <col min="5633" max="5633" width="3.7109375" style="949" customWidth="1"/>
    <col min="5634" max="5634" width="5.42578125" style="949" customWidth="1"/>
    <col min="5635" max="5636" width="20.7109375" style="949" customWidth="1"/>
    <col min="5637" max="5639" width="10" style="949" bestFit="1" customWidth="1"/>
    <col min="5640" max="5640" width="9.28515625" style="949" customWidth="1"/>
    <col min="5641" max="5641" width="11.7109375" style="949" bestFit="1" customWidth="1"/>
    <col min="5642" max="5642" width="10.140625" style="949" bestFit="1" customWidth="1"/>
    <col min="5643" max="5648" width="9.140625" style="949"/>
    <col min="5649" max="5649" width="11.7109375" style="949" bestFit="1" customWidth="1"/>
    <col min="5650" max="5888" width="9.140625" style="949"/>
    <col min="5889" max="5889" width="3.7109375" style="949" customWidth="1"/>
    <col min="5890" max="5890" width="5.42578125" style="949" customWidth="1"/>
    <col min="5891" max="5892" width="20.7109375" style="949" customWidth="1"/>
    <col min="5893" max="5895" width="10" style="949" bestFit="1" customWidth="1"/>
    <col min="5896" max="5896" width="9.28515625" style="949" customWidth="1"/>
    <col min="5897" max="5897" width="11.7109375" style="949" bestFit="1" customWidth="1"/>
    <col min="5898" max="5898" width="10.140625" style="949" bestFit="1" customWidth="1"/>
    <col min="5899" max="5904" width="9.140625" style="949"/>
    <col min="5905" max="5905" width="11.7109375" style="949" bestFit="1" customWidth="1"/>
    <col min="5906" max="6144" width="9.140625" style="949"/>
    <col min="6145" max="6145" width="3.7109375" style="949" customWidth="1"/>
    <col min="6146" max="6146" width="5.42578125" style="949" customWidth="1"/>
    <col min="6147" max="6148" width="20.7109375" style="949" customWidth="1"/>
    <col min="6149" max="6151" width="10" style="949" bestFit="1" customWidth="1"/>
    <col min="6152" max="6152" width="9.28515625" style="949" customWidth="1"/>
    <col min="6153" max="6153" width="11.7109375" style="949" bestFit="1" customWidth="1"/>
    <col min="6154" max="6154" width="10.140625" style="949" bestFit="1" customWidth="1"/>
    <col min="6155" max="6160" width="9.140625" style="949"/>
    <col min="6161" max="6161" width="11.7109375" style="949" bestFit="1" customWidth="1"/>
    <col min="6162" max="6400" width="9.140625" style="949"/>
    <col min="6401" max="6401" width="3.7109375" style="949" customWidth="1"/>
    <col min="6402" max="6402" width="5.42578125" style="949" customWidth="1"/>
    <col min="6403" max="6404" width="20.7109375" style="949" customWidth="1"/>
    <col min="6405" max="6407" width="10" style="949" bestFit="1" customWidth="1"/>
    <col min="6408" max="6408" width="9.28515625" style="949" customWidth="1"/>
    <col min="6409" max="6409" width="11.7109375" style="949" bestFit="1" customWidth="1"/>
    <col min="6410" max="6410" width="10.140625" style="949" bestFit="1" customWidth="1"/>
    <col min="6411" max="6416" width="9.140625" style="949"/>
    <col min="6417" max="6417" width="11.7109375" style="949" bestFit="1" customWidth="1"/>
    <col min="6418" max="6656" width="9.140625" style="949"/>
    <col min="6657" max="6657" width="3.7109375" style="949" customWidth="1"/>
    <col min="6658" max="6658" width="5.42578125" style="949" customWidth="1"/>
    <col min="6659" max="6660" width="20.7109375" style="949" customWidth="1"/>
    <col min="6661" max="6663" width="10" style="949" bestFit="1" customWidth="1"/>
    <col min="6664" max="6664" width="9.28515625" style="949" customWidth="1"/>
    <col min="6665" max="6665" width="11.7109375" style="949" bestFit="1" customWidth="1"/>
    <col min="6666" max="6666" width="10.140625" style="949" bestFit="1" customWidth="1"/>
    <col min="6667" max="6672" width="9.140625" style="949"/>
    <col min="6673" max="6673" width="11.7109375" style="949" bestFit="1" customWidth="1"/>
    <col min="6674" max="6912" width="9.140625" style="949"/>
    <col min="6913" max="6913" width="3.7109375" style="949" customWidth="1"/>
    <col min="6914" max="6914" width="5.42578125" style="949" customWidth="1"/>
    <col min="6915" max="6916" width="20.7109375" style="949" customWidth="1"/>
    <col min="6917" max="6919" width="10" style="949" bestFit="1" customWidth="1"/>
    <col min="6920" max="6920" width="9.28515625" style="949" customWidth="1"/>
    <col min="6921" max="6921" width="11.7109375" style="949" bestFit="1" customWidth="1"/>
    <col min="6922" max="6922" width="10.140625" style="949" bestFit="1" customWidth="1"/>
    <col min="6923" max="6928" width="9.140625" style="949"/>
    <col min="6929" max="6929" width="11.7109375" style="949" bestFit="1" customWidth="1"/>
    <col min="6930" max="7168" width="9.140625" style="949"/>
    <col min="7169" max="7169" width="3.7109375" style="949" customWidth="1"/>
    <col min="7170" max="7170" width="5.42578125" style="949" customWidth="1"/>
    <col min="7171" max="7172" width="20.7109375" style="949" customWidth="1"/>
    <col min="7173" max="7175" width="10" style="949" bestFit="1" customWidth="1"/>
    <col min="7176" max="7176" width="9.28515625" style="949" customWidth="1"/>
    <col min="7177" max="7177" width="11.7109375" style="949" bestFit="1" customWidth="1"/>
    <col min="7178" max="7178" width="10.140625" style="949" bestFit="1" customWidth="1"/>
    <col min="7179" max="7184" width="9.140625" style="949"/>
    <col min="7185" max="7185" width="11.7109375" style="949" bestFit="1" customWidth="1"/>
    <col min="7186" max="7424" width="9.140625" style="949"/>
    <col min="7425" max="7425" width="3.7109375" style="949" customWidth="1"/>
    <col min="7426" max="7426" width="5.42578125" style="949" customWidth="1"/>
    <col min="7427" max="7428" width="20.7109375" style="949" customWidth="1"/>
    <col min="7429" max="7431" width="10" style="949" bestFit="1" customWidth="1"/>
    <col min="7432" max="7432" width="9.28515625" style="949" customWidth="1"/>
    <col min="7433" max="7433" width="11.7109375" style="949" bestFit="1" customWidth="1"/>
    <col min="7434" max="7434" width="10.140625" style="949" bestFit="1" customWidth="1"/>
    <col min="7435" max="7440" width="9.140625" style="949"/>
    <col min="7441" max="7441" width="11.7109375" style="949" bestFit="1" customWidth="1"/>
    <col min="7442" max="7680" width="9.140625" style="949"/>
    <col min="7681" max="7681" width="3.7109375" style="949" customWidth="1"/>
    <col min="7682" max="7682" width="5.42578125" style="949" customWidth="1"/>
    <col min="7683" max="7684" width="20.7109375" style="949" customWidth="1"/>
    <col min="7685" max="7687" width="10" style="949" bestFit="1" customWidth="1"/>
    <col min="7688" max="7688" width="9.28515625" style="949" customWidth="1"/>
    <col min="7689" max="7689" width="11.7109375" style="949" bestFit="1" customWidth="1"/>
    <col min="7690" max="7690" width="10.140625" style="949" bestFit="1" customWidth="1"/>
    <col min="7691" max="7696" width="9.140625" style="949"/>
    <col min="7697" max="7697" width="11.7109375" style="949" bestFit="1" customWidth="1"/>
    <col min="7698" max="7936" width="9.140625" style="949"/>
    <col min="7937" max="7937" width="3.7109375" style="949" customWidth="1"/>
    <col min="7938" max="7938" width="5.42578125" style="949" customWidth="1"/>
    <col min="7939" max="7940" width="20.7109375" style="949" customWidth="1"/>
    <col min="7941" max="7943" width="10" style="949" bestFit="1" customWidth="1"/>
    <col min="7944" max="7944" width="9.28515625" style="949" customWidth="1"/>
    <col min="7945" max="7945" width="11.7109375" style="949" bestFit="1" customWidth="1"/>
    <col min="7946" max="7946" width="10.140625" style="949" bestFit="1" customWidth="1"/>
    <col min="7947" max="7952" width="9.140625" style="949"/>
    <col min="7953" max="7953" width="11.7109375" style="949" bestFit="1" customWidth="1"/>
    <col min="7954" max="8192" width="9.140625" style="949"/>
    <col min="8193" max="8193" width="3.7109375" style="949" customWidth="1"/>
    <col min="8194" max="8194" width="5.42578125" style="949" customWidth="1"/>
    <col min="8195" max="8196" width="20.7109375" style="949" customWidth="1"/>
    <col min="8197" max="8199" width="10" style="949" bestFit="1" customWidth="1"/>
    <col min="8200" max="8200" width="9.28515625" style="949" customWidth="1"/>
    <col min="8201" max="8201" width="11.7109375" style="949" bestFit="1" customWidth="1"/>
    <col min="8202" max="8202" width="10.140625" style="949" bestFit="1" customWidth="1"/>
    <col min="8203" max="8208" width="9.140625" style="949"/>
    <col min="8209" max="8209" width="11.7109375" style="949" bestFit="1" customWidth="1"/>
    <col min="8210" max="8448" width="9.140625" style="949"/>
    <col min="8449" max="8449" width="3.7109375" style="949" customWidth="1"/>
    <col min="8450" max="8450" width="5.42578125" style="949" customWidth="1"/>
    <col min="8451" max="8452" width="20.7109375" style="949" customWidth="1"/>
    <col min="8453" max="8455" width="10" style="949" bestFit="1" customWidth="1"/>
    <col min="8456" max="8456" width="9.28515625" style="949" customWidth="1"/>
    <col min="8457" max="8457" width="11.7109375" style="949" bestFit="1" customWidth="1"/>
    <col min="8458" max="8458" width="10.140625" style="949" bestFit="1" customWidth="1"/>
    <col min="8459" max="8464" width="9.140625" style="949"/>
    <col min="8465" max="8465" width="11.7109375" style="949" bestFit="1" customWidth="1"/>
    <col min="8466" max="8704" width="9.140625" style="949"/>
    <col min="8705" max="8705" width="3.7109375" style="949" customWidth="1"/>
    <col min="8706" max="8706" width="5.42578125" style="949" customWidth="1"/>
    <col min="8707" max="8708" width="20.7109375" style="949" customWidth="1"/>
    <col min="8709" max="8711" width="10" style="949" bestFit="1" customWidth="1"/>
    <col min="8712" max="8712" width="9.28515625" style="949" customWidth="1"/>
    <col min="8713" max="8713" width="11.7109375" style="949" bestFit="1" customWidth="1"/>
    <col min="8714" max="8714" width="10.140625" style="949" bestFit="1" customWidth="1"/>
    <col min="8715" max="8720" width="9.140625" style="949"/>
    <col min="8721" max="8721" width="11.7109375" style="949" bestFit="1" customWidth="1"/>
    <col min="8722" max="8960" width="9.140625" style="949"/>
    <col min="8961" max="8961" width="3.7109375" style="949" customWidth="1"/>
    <col min="8962" max="8962" width="5.42578125" style="949" customWidth="1"/>
    <col min="8963" max="8964" width="20.7109375" style="949" customWidth="1"/>
    <col min="8965" max="8967" width="10" style="949" bestFit="1" customWidth="1"/>
    <col min="8968" max="8968" width="9.28515625" style="949" customWidth="1"/>
    <col min="8969" max="8969" width="11.7109375" style="949" bestFit="1" customWidth="1"/>
    <col min="8970" max="8970" width="10.140625" style="949" bestFit="1" customWidth="1"/>
    <col min="8971" max="8976" width="9.140625" style="949"/>
    <col min="8977" max="8977" width="11.7109375" style="949" bestFit="1" customWidth="1"/>
    <col min="8978" max="9216" width="9.140625" style="949"/>
    <col min="9217" max="9217" width="3.7109375" style="949" customWidth="1"/>
    <col min="9218" max="9218" width="5.42578125" style="949" customWidth="1"/>
    <col min="9219" max="9220" width="20.7109375" style="949" customWidth="1"/>
    <col min="9221" max="9223" width="10" style="949" bestFit="1" customWidth="1"/>
    <col min="9224" max="9224" width="9.28515625" style="949" customWidth="1"/>
    <col min="9225" max="9225" width="11.7109375" style="949" bestFit="1" customWidth="1"/>
    <col min="9226" max="9226" width="10.140625" style="949" bestFit="1" customWidth="1"/>
    <col min="9227" max="9232" width="9.140625" style="949"/>
    <col min="9233" max="9233" width="11.7109375" style="949" bestFit="1" customWidth="1"/>
    <col min="9234" max="9472" width="9.140625" style="949"/>
    <col min="9473" max="9473" width="3.7109375" style="949" customWidth="1"/>
    <col min="9474" max="9474" width="5.42578125" style="949" customWidth="1"/>
    <col min="9475" max="9476" width="20.7109375" style="949" customWidth="1"/>
    <col min="9477" max="9479" width="10" style="949" bestFit="1" customWidth="1"/>
    <col min="9480" max="9480" width="9.28515625" style="949" customWidth="1"/>
    <col min="9481" max="9481" width="11.7109375" style="949" bestFit="1" customWidth="1"/>
    <col min="9482" max="9482" width="10.140625" style="949" bestFit="1" customWidth="1"/>
    <col min="9483" max="9488" width="9.140625" style="949"/>
    <col min="9489" max="9489" width="11.7109375" style="949" bestFit="1" customWidth="1"/>
    <col min="9490" max="9728" width="9.140625" style="949"/>
    <col min="9729" max="9729" width="3.7109375" style="949" customWidth="1"/>
    <col min="9730" max="9730" width="5.42578125" style="949" customWidth="1"/>
    <col min="9731" max="9732" width="20.7109375" style="949" customWidth="1"/>
    <col min="9733" max="9735" width="10" style="949" bestFit="1" customWidth="1"/>
    <col min="9736" max="9736" width="9.28515625" style="949" customWidth="1"/>
    <col min="9737" max="9737" width="11.7109375" style="949" bestFit="1" customWidth="1"/>
    <col min="9738" max="9738" width="10.140625" style="949" bestFit="1" customWidth="1"/>
    <col min="9739" max="9744" width="9.140625" style="949"/>
    <col min="9745" max="9745" width="11.7109375" style="949" bestFit="1" customWidth="1"/>
    <col min="9746" max="9984" width="9.140625" style="949"/>
    <col min="9985" max="9985" width="3.7109375" style="949" customWidth="1"/>
    <col min="9986" max="9986" width="5.42578125" style="949" customWidth="1"/>
    <col min="9987" max="9988" width="20.7109375" style="949" customWidth="1"/>
    <col min="9989" max="9991" width="10" style="949" bestFit="1" customWidth="1"/>
    <col min="9992" max="9992" width="9.28515625" style="949" customWidth="1"/>
    <col min="9993" max="9993" width="11.7109375" style="949" bestFit="1" customWidth="1"/>
    <col min="9994" max="9994" width="10.140625" style="949" bestFit="1" customWidth="1"/>
    <col min="9995" max="10000" width="9.140625" style="949"/>
    <col min="10001" max="10001" width="11.7109375" style="949" bestFit="1" customWidth="1"/>
    <col min="10002" max="10240" width="9.140625" style="949"/>
    <col min="10241" max="10241" width="3.7109375" style="949" customWidth="1"/>
    <col min="10242" max="10242" width="5.42578125" style="949" customWidth="1"/>
    <col min="10243" max="10244" width="20.7109375" style="949" customWidth="1"/>
    <col min="10245" max="10247" width="10" style="949" bestFit="1" customWidth="1"/>
    <col min="10248" max="10248" width="9.28515625" style="949" customWidth="1"/>
    <col min="10249" max="10249" width="11.7109375" style="949" bestFit="1" customWidth="1"/>
    <col min="10250" max="10250" width="10.140625" style="949" bestFit="1" customWidth="1"/>
    <col min="10251" max="10256" width="9.140625" style="949"/>
    <col min="10257" max="10257" width="11.7109375" style="949" bestFit="1" customWidth="1"/>
    <col min="10258" max="10496" width="9.140625" style="949"/>
    <col min="10497" max="10497" width="3.7109375" style="949" customWidth="1"/>
    <col min="10498" max="10498" width="5.42578125" style="949" customWidth="1"/>
    <col min="10499" max="10500" width="20.7109375" style="949" customWidth="1"/>
    <col min="10501" max="10503" width="10" style="949" bestFit="1" customWidth="1"/>
    <col min="10504" max="10504" width="9.28515625" style="949" customWidth="1"/>
    <col min="10505" max="10505" width="11.7109375" style="949" bestFit="1" customWidth="1"/>
    <col min="10506" max="10506" width="10.140625" style="949" bestFit="1" customWidth="1"/>
    <col min="10507" max="10512" width="9.140625" style="949"/>
    <col min="10513" max="10513" width="11.7109375" style="949" bestFit="1" customWidth="1"/>
    <col min="10514" max="10752" width="9.140625" style="949"/>
    <col min="10753" max="10753" width="3.7109375" style="949" customWidth="1"/>
    <col min="10754" max="10754" width="5.42578125" style="949" customWidth="1"/>
    <col min="10755" max="10756" width="20.7109375" style="949" customWidth="1"/>
    <col min="10757" max="10759" width="10" style="949" bestFit="1" customWidth="1"/>
    <col min="10760" max="10760" width="9.28515625" style="949" customWidth="1"/>
    <col min="10761" max="10761" width="11.7109375" style="949" bestFit="1" customWidth="1"/>
    <col min="10762" max="10762" width="10.140625" style="949" bestFit="1" customWidth="1"/>
    <col min="10763" max="10768" width="9.140625" style="949"/>
    <col min="10769" max="10769" width="11.7109375" style="949" bestFit="1" customWidth="1"/>
    <col min="10770" max="11008" width="9.140625" style="949"/>
    <col min="11009" max="11009" width="3.7109375" style="949" customWidth="1"/>
    <col min="11010" max="11010" width="5.42578125" style="949" customWidth="1"/>
    <col min="11011" max="11012" width="20.7109375" style="949" customWidth="1"/>
    <col min="11013" max="11015" width="10" style="949" bestFit="1" customWidth="1"/>
    <col min="11016" max="11016" width="9.28515625" style="949" customWidth="1"/>
    <col min="11017" max="11017" width="11.7109375" style="949" bestFit="1" customWidth="1"/>
    <col min="11018" max="11018" width="10.140625" style="949" bestFit="1" customWidth="1"/>
    <col min="11019" max="11024" width="9.140625" style="949"/>
    <col min="11025" max="11025" width="11.7109375" style="949" bestFit="1" customWidth="1"/>
    <col min="11026" max="11264" width="9.140625" style="949"/>
    <col min="11265" max="11265" width="3.7109375" style="949" customWidth="1"/>
    <col min="11266" max="11266" width="5.42578125" style="949" customWidth="1"/>
    <col min="11267" max="11268" width="20.7109375" style="949" customWidth="1"/>
    <col min="11269" max="11271" width="10" style="949" bestFit="1" customWidth="1"/>
    <col min="11272" max="11272" width="9.28515625" style="949" customWidth="1"/>
    <col min="11273" max="11273" width="11.7109375" style="949" bestFit="1" customWidth="1"/>
    <col min="11274" max="11274" width="10.140625" style="949" bestFit="1" customWidth="1"/>
    <col min="11275" max="11280" width="9.140625" style="949"/>
    <col min="11281" max="11281" width="11.7109375" style="949" bestFit="1" customWidth="1"/>
    <col min="11282" max="11520" width="9.140625" style="949"/>
    <col min="11521" max="11521" width="3.7109375" style="949" customWidth="1"/>
    <col min="11522" max="11522" width="5.42578125" style="949" customWidth="1"/>
    <col min="11523" max="11524" width="20.7109375" style="949" customWidth="1"/>
    <col min="11525" max="11527" width="10" style="949" bestFit="1" customWidth="1"/>
    <col min="11528" max="11528" width="9.28515625" style="949" customWidth="1"/>
    <col min="11529" max="11529" width="11.7109375" style="949" bestFit="1" customWidth="1"/>
    <col min="11530" max="11530" width="10.140625" style="949" bestFit="1" customWidth="1"/>
    <col min="11531" max="11536" width="9.140625" style="949"/>
    <col min="11537" max="11537" width="11.7109375" style="949" bestFit="1" customWidth="1"/>
    <col min="11538" max="11776" width="9.140625" style="949"/>
    <col min="11777" max="11777" width="3.7109375" style="949" customWidth="1"/>
    <col min="11778" max="11778" width="5.42578125" style="949" customWidth="1"/>
    <col min="11779" max="11780" width="20.7109375" style="949" customWidth="1"/>
    <col min="11781" max="11783" width="10" style="949" bestFit="1" customWidth="1"/>
    <col min="11784" max="11784" width="9.28515625" style="949" customWidth="1"/>
    <col min="11785" max="11785" width="11.7109375" style="949" bestFit="1" customWidth="1"/>
    <col min="11786" max="11786" width="10.140625" style="949" bestFit="1" customWidth="1"/>
    <col min="11787" max="11792" width="9.140625" style="949"/>
    <col min="11793" max="11793" width="11.7109375" style="949" bestFit="1" customWidth="1"/>
    <col min="11794" max="12032" width="9.140625" style="949"/>
    <col min="12033" max="12033" width="3.7109375" style="949" customWidth="1"/>
    <col min="12034" max="12034" width="5.42578125" style="949" customWidth="1"/>
    <col min="12035" max="12036" width="20.7109375" style="949" customWidth="1"/>
    <col min="12037" max="12039" width="10" style="949" bestFit="1" customWidth="1"/>
    <col min="12040" max="12040" width="9.28515625" style="949" customWidth="1"/>
    <col min="12041" max="12041" width="11.7109375" style="949" bestFit="1" customWidth="1"/>
    <col min="12042" max="12042" width="10.140625" style="949" bestFit="1" customWidth="1"/>
    <col min="12043" max="12048" width="9.140625" style="949"/>
    <col min="12049" max="12049" width="11.7109375" style="949" bestFit="1" customWidth="1"/>
    <col min="12050" max="12288" width="9.140625" style="949"/>
    <col min="12289" max="12289" width="3.7109375" style="949" customWidth="1"/>
    <col min="12290" max="12290" width="5.42578125" style="949" customWidth="1"/>
    <col min="12291" max="12292" width="20.7109375" style="949" customWidth="1"/>
    <col min="12293" max="12295" width="10" style="949" bestFit="1" customWidth="1"/>
    <col min="12296" max="12296" width="9.28515625" style="949" customWidth="1"/>
    <col min="12297" max="12297" width="11.7109375" style="949" bestFit="1" customWidth="1"/>
    <col min="12298" max="12298" width="10.140625" style="949" bestFit="1" customWidth="1"/>
    <col min="12299" max="12304" width="9.140625" style="949"/>
    <col min="12305" max="12305" width="11.7109375" style="949" bestFit="1" customWidth="1"/>
    <col min="12306" max="12544" width="9.140625" style="949"/>
    <col min="12545" max="12545" width="3.7109375" style="949" customWidth="1"/>
    <col min="12546" max="12546" width="5.42578125" style="949" customWidth="1"/>
    <col min="12547" max="12548" width="20.7109375" style="949" customWidth="1"/>
    <col min="12549" max="12551" width="10" style="949" bestFit="1" customWidth="1"/>
    <col min="12552" max="12552" width="9.28515625" style="949" customWidth="1"/>
    <col min="12553" max="12553" width="11.7109375" style="949" bestFit="1" customWidth="1"/>
    <col min="12554" max="12554" width="10.140625" style="949" bestFit="1" customWidth="1"/>
    <col min="12555" max="12560" width="9.140625" style="949"/>
    <col min="12561" max="12561" width="11.7109375" style="949" bestFit="1" customWidth="1"/>
    <col min="12562" max="12800" width="9.140625" style="949"/>
    <col min="12801" max="12801" width="3.7109375" style="949" customWidth="1"/>
    <col min="12802" max="12802" width="5.42578125" style="949" customWidth="1"/>
    <col min="12803" max="12804" width="20.7109375" style="949" customWidth="1"/>
    <col min="12805" max="12807" width="10" style="949" bestFit="1" customWidth="1"/>
    <col min="12808" max="12808" width="9.28515625" style="949" customWidth="1"/>
    <col min="12809" max="12809" width="11.7109375" style="949" bestFit="1" customWidth="1"/>
    <col min="12810" max="12810" width="10.140625" style="949" bestFit="1" customWidth="1"/>
    <col min="12811" max="12816" width="9.140625" style="949"/>
    <col min="12817" max="12817" width="11.7109375" style="949" bestFit="1" customWidth="1"/>
    <col min="12818" max="13056" width="9.140625" style="949"/>
    <col min="13057" max="13057" width="3.7109375" style="949" customWidth="1"/>
    <col min="13058" max="13058" width="5.42578125" style="949" customWidth="1"/>
    <col min="13059" max="13060" width="20.7109375" style="949" customWidth="1"/>
    <col min="13061" max="13063" width="10" style="949" bestFit="1" customWidth="1"/>
    <col min="13064" max="13064" width="9.28515625" style="949" customWidth="1"/>
    <col min="13065" max="13065" width="11.7109375" style="949" bestFit="1" customWidth="1"/>
    <col min="13066" max="13066" width="10.140625" style="949" bestFit="1" customWidth="1"/>
    <col min="13067" max="13072" width="9.140625" style="949"/>
    <col min="13073" max="13073" width="11.7109375" style="949" bestFit="1" customWidth="1"/>
    <col min="13074" max="13312" width="9.140625" style="949"/>
    <col min="13313" max="13313" width="3.7109375" style="949" customWidth="1"/>
    <col min="13314" max="13314" width="5.42578125" style="949" customWidth="1"/>
    <col min="13315" max="13316" width="20.7109375" style="949" customWidth="1"/>
    <col min="13317" max="13319" width="10" style="949" bestFit="1" customWidth="1"/>
    <col min="13320" max="13320" width="9.28515625" style="949" customWidth="1"/>
    <col min="13321" max="13321" width="11.7109375" style="949" bestFit="1" customWidth="1"/>
    <col min="13322" max="13322" width="10.140625" style="949" bestFit="1" customWidth="1"/>
    <col min="13323" max="13328" width="9.140625" style="949"/>
    <col min="13329" max="13329" width="11.7109375" style="949" bestFit="1" customWidth="1"/>
    <col min="13330" max="13568" width="9.140625" style="949"/>
    <col min="13569" max="13569" width="3.7109375" style="949" customWidth="1"/>
    <col min="13570" max="13570" width="5.42578125" style="949" customWidth="1"/>
    <col min="13571" max="13572" width="20.7109375" style="949" customWidth="1"/>
    <col min="13573" max="13575" width="10" style="949" bestFit="1" customWidth="1"/>
    <col min="13576" max="13576" width="9.28515625" style="949" customWidth="1"/>
    <col min="13577" max="13577" width="11.7109375" style="949" bestFit="1" customWidth="1"/>
    <col min="13578" max="13578" width="10.140625" style="949" bestFit="1" customWidth="1"/>
    <col min="13579" max="13584" width="9.140625" style="949"/>
    <col min="13585" max="13585" width="11.7109375" style="949" bestFit="1" customWidth="1"/>
    <col min="13586" max="13824" width="9.140625" style="949"/>
    <col min="13825" max="13825" width="3.7109375" style="949" customWidth="1"/>
    <col min="13826" max="13826" width="5.42578125" style="949" customWidth="1"/>
    <col min="13827" max="13828" width="20.7109375" style="949" customWidth="1"/>
    <col min="13829" max="13831" width="10" style="949" bestFit="1" customWidth="1"/>
    <col min="13832" max="13832" width="9.28515625" style="949" customWidth="1"/>
    <col min="13833" max="13833" width="11.7109375" style="949" bestFit="1" customWidth="1"/>
    <col min="13834" max="13834" width="10.140625" style="949" bestFit="1" customWidth="1"/>
    <col min="13835" max="13840" width="9.140625" style="949"/>
    <col min="13841" max="13841" width="11.7109375" style="949" bestFit="1" customWidth="1"/>
    <col min="13842" max="14080" width="9.140625" style="949"/>
    <col min="14081" max="14081" width="3.7109375" style="949" customWidth="1"/>
    <col min="14082" max="14082" width="5.42578125" style="949" customWidth="1"/>
    <col min="14083" max="14084" width="20.7109375" style="949" customWidth="1"/>
    <col min="14085" max="14087" width="10" style="949" bestFit="1" customWidth="1"/>
    <col min="14088" max="14088" width="9.28515625" style="949" customWidth="1"/>
    <col min="14089" max="14089" width="11.7109375" style="949" bestFit="1" customWidth="1"/>
    <col min="14090" max="14090" width="10.140625" style="949" bestFit="1" customWidth="1"/>
    <col min="14091" max="14096" width="9.140625" style="949"/>
    <col min="14097" max="14097" width="11.7109375" style="949" bestFit="1" customWidth="1"/>
    <col min="14098" max="14336" width="9.140625" style="949"/>
    <col min="14337" max="14337" width="3.7109375" style="949" customWidth="1"/>
    <col min="14338" max="14338" width="5.42578125" style="949" customWidth="1"/>
    <col min="14339" max="14340" width="20.7109375" style="949" customWidth="1"/>
    <col min="14341" max="14343" width="10" style="949" bestFit="1" customWidth="1"/>
    <col min="14344" max="14344" width="9.28515625" style="949" customWidth="1"/>
    <col min="14345" max="14345" width="11.7109375" style="949" bestFit="1" customWidth="1"/>
    <col min="14346" max="14346" width="10.140625" style="949" bestFit="1" customWidth="1"/>
    <col min="14347" max="14352" width="9.140625" style="949"/>
    <col min="14353" max="14353" width="11.7109375" style="949" bestFit="1" customWidth="1"/>
    <col min="14354" max="14592" width="9.140625" style="949"/>
    <col min="14593" max="14593" width="3.7109375" style="949" customWidth="1"/>
    <col min="14594" max="14594" width="5.42578125" style="949" customWidth="1"/>
    <col min="14595" max="14596" width="20.7109375" style="949" customWidth="1"/>
    <col min="14597" max="14599" width="10" style="949" bestFit="1" customWidth="1"/>
    <col min="14600" max="14600" width="9.28515625" style="949" customWidth="1"/>
    <col min="14601" max="14601" width="11.7109375" style="949" bestFit="1" customWidth="1"/>
    <col min="14602" max="14602" width="10.140625" style="949" bestFit="1" customWidth="1"/>
    <col min="14603" max="14608" width="9.140625" style="949"/>
    <col min="14609" max="14609" width="11.7109375" style="949" bestFit="1" customWidth="1"/>
    <col min="14610" max="14848" width="9.140625" style="949"/>
    <col min="14849" max="14849" width="3.7109375" style="949" customWidth="1"/>
    <col min="14850" max="14850" width="5.42578125" style="949" customWidth="1"/>
    <col min="14851" max="14852" width="20.7109375" style="949" customWidth="1"/>
    <col min="14853" max="14855" width="10" style="949" bestFit="1" customWidth="1"/>
    <col min="14856" max="14856" width="9.28515625" style="949" customWidth="1"/>
    <col min="14857" max="14857" width="11.7109375" style="949" bestFit="1" customWidth="1"/>
    <col min="14858" max="14858" width="10.140625" style="949" bestFit="1" customWidth="1"/>
    <col min="14859" max="14864" width="9.140625" style="949"/>
    <col min="14865" max="14865" width="11.7109375" style="949" bestFit="1" customWidth="1"/>
    <col min="14866" max="15104" width="9.140625" style="949"/>
    <col min="15105" max="15105" width="3.7109375" style="949" customWidth="1"/>
    <col min="15106" max="15106" width="5.42578125" style="949" customWidth="1"/>
    <col min="15107" max="15108" width="20.7109375" style="949" customWidth="1"/>
    <col min="15109" max="15111" width="10" style="949" bestFit="1" customWidth="1"/>
    <col min="15112" max="15112" width="9.28515625" style="949" customWidth="1"/>
    <col min="15113" max="15113" width="11.7109375" style="949" bestFit="1" customWidth="1"/>
    <col min="15114" max="15114" width="10.140625" style="949" bestFit="1" customWidth="1"/>
    <col min="15115" max="15120" width="9.140625" style="949"/>
    <col min="15121" max="15121" width="11.7109375" style="949" bestFit="1" customWidth="1"/>
    <col min="15122" max="15360" width="9.140625" style="949"/>
    <col min="15361" max="15361" width="3.7109375" style="949" customWidth="1"/>
    <col min="15362" max="15362" width="5.42578125" style="949" customWidth="1"/>
    <col min="15363" max="15364" width="20.7109375" style="949" customWidth="1"/>
    <col min="15365" max="15367" width="10" style="949" bestFit="1" customWidth="1"/>
    <col min="15368" max="15368" width="9.28515625" style="949" customWidth="1"/>
    <col min="15369" max="15369" width="11.7109375" style="949" bestFit="1" customWidth="1"/>
    <col min="15370" max="15370" width="10.140625" style="949" bestFit="1" customWidth="1"/>
    <col min="15371" max="15376" width="9.140625" style="949"/>
    <col min="15377" max="15377" width="11.7109375" style="949" bestFit="1" customWidth="1"/>
    <col min="15378" max="15616" width="9.140625" style="949"/>
    <col min="15617" max="15617" width="3.7109375" style="949" customWidth="1"/>
    <col min="15618" max="15618" width="5.42578125" style="949" customWidth="1"/>
    <col min="15619" max="15620" width="20.7109375" style="949" customWidth="1"/>
    <col min="15621" max="15623" width="10" style="949" bestFit="1" customWidth="1"/>
    <col min="15624" max="15624" width="9.28515625" style="949" customWidth="1"/>
    <col min="15625" max="15625" width="11.7109375" style="949" bestFit="1" customWidth="1"/>
    <col min="15626" max="15626" width="10.140625" style="949" bestFit="1" customWidth="1"/>
    <col min="15627" max="15632" width="9.140625" style="949"/>
    <col min="15633" max="15633" width="11.7109375" style="949" bestFit="1" customWidth="1"/>
    <col min="15634" max="15872" width="9.140625" style="949"/>
    <col min="15873" max="15873" width="3.7109375" style="949" customWidth="1"/>
    <col min="15874" max="15874" width="5.42578125" style="949" customWidth="1"/>
    <col min="15875" max="15876" width="20.7109375" style="949" customWidth="1"/>
    <col min="15877" max="15879" width="10" style="949" bestFit="1" customWidth="1"/>
    <col min="15880" max="15880" width="9.28515625" style="949" customWidth="1"/>
    <col min="15881" max="15881" width="11.7109375" style="949" bestFit="1" customWidth="1"/>
    <col min="15882" max="15882" width="10.140625" style="949" bestFit="1" customWidth="1"/>
    <col min="15883" max="15888" width="9.140625" style="949"/>
    <col min="15889" max="15889" width="11.7109375" style="949" bestFit="1" customWidth="1"/>
    <col min="15890" max="16128" width="9.140625" style="949"/>
    <col min="16129" max="16129" width="3.7109375" style="949" customWidth="1"/>
    <col min="16130" max="16130" width="5.42578125" style="949" customWidth="1"/>
    <col min="16131" max="16132" width="20.7109375" style="949" customWidth="1"/>
    <col min="16133" max="16135" width="10" style="949" bestFit="1" customWidth="1"/>
    <col min="16136" max="16136" width="9.28515625" style="949" customWidth="1"/>
    <col min="16137" max="16137" width="11.7109375" style="949" bestFit="1" customWidth="1"/>
    <col min="16138" max="16138" width="10.140625" style="949" bestFit="1" customWidth="1"/>
    <col min="16139" max="16144" width="9.140625" style="949"/>
    <col min="16145" max="16145" width="11.7109375" style="949" bestFit="1" customWidth="1"/>
    <col min="16146" max="16384" width="9.140625" style="949"/>
  </cols>
  <sheetData>
    <row r="1" spans="1:11" s="9" customFormat="1" ht="18" customHeight="1" x14ac:dyDescent="0.25">
      <c r="A1" s="3028" t="s">
        <v>665</v>
      </c>
      <c r="B1" s="3028"/>
      <c r="C1" s="3028"/>
      <c r="D1" s="3028"/>
      <c r="E1" s="3028"/>
      <c r="F1" s="3028"/>
      <c r="G1" s="3028"/>
    </row>
    <row r="2" spans="1:11" ht="12.75" customHeight="1" x14ac:dyDescent="0.25">
      <c r="A2" s="2829"/>
      <c r="B2" s="962"/>
      <c r="C2" s="962"/>
      <c r="D2" s="962"/>
      <c r="E2" s="962"/>
      <c r="F2" s="962"/>
      <c r="G2" s="962"/>
    </row>
    <row r="3" spans="1:11" ht="12.75" customHeight="1" x14ac:dyDescent="0.25">
      <c r="A3" s="2829"/>
      <c r="B3" s="962"/>
      <c r="C3" s="962"/>
      <c r="D3" s="962"/>
      <c r="E3" s="962"/>
      <c r="F3" s="962"/>
      <c r="G3" s="962"/>
    </row>
    <row r="4" spans="1:11" ht="12.75" customHeight="1" x14ac:dyDescent="0.2"/>
    <row r="5" spans="1:11" s="967" customFormat="1" ht="20.25" customHeight="1" x14ac:dyDescent="0.2">
      <c r="A5" s="3029" t="s">
        <v>2021</v>
      </c>
      <c r="B5" s="3030"/>
      <c r="C5" s="3030"/>
      <c r="D5" s="3030"/>
      <c r="E5" s="3030"/>
      <c r="F5" s="3030"/>
      <c r="G5" s="3031"/>
      <c r="H5" s="2834"/>
      <c r="I5" s="968"/>
      <c r="J5" s="968"/>
      <c r="K5" s="969"/>
    </row>
    <row r="6" spans="1:11" ht="13.5" thickBot="1" x14ac:dyDescent="0.25">
      <c r="G6" s="2833" t="s">
        <v>37</v>
      </c>
      <c r="I6" s="963"/>
      <c r="J6" s="963"/>
      <c r="K6" s="964"/>
    </row>
    <row r="7" spans="1:11" s="967" customFormat="1" ht="34.5" thickBot="1" x14ac:dyDescent="0.25">
      <c r="A7" s="3032" t="s">
        <v>729</v>
      </c>
      <c r="B7" s="3033"/>
      <c r="C7" s="3033"/>
      <c r="D7" s="3034"/>
      <c r="E7" s="2845" t="s">
        <v>142</v>
      </c>
      <c r="F7" s="965" t="s">
        <v>2015</v>
      </c>
      <c r="G7" s="966" t="s">
        <v>144</v>
      </c>
      <c r="I7" s="968"/>
      <c r="J7" s="968"/>
      <c r="K7" s="969"/>
    </row>
    <row r="8" spans="1:11" s="967" customFormat="1" ht="13.5" customHeight="1" thickBot="1" x14ac:dyDescent="0.25">
      <c r="A8" s="3025" t="s">
        <v>730</v>
      </c>
      <c r="B8" s="3026"/>
      <c r="C8" s="3026"/>
      <c r="D8" s="3027"/>
      <c r="E8" s="2789">
        <f>SUM(E9:E11)</f>
        <v>3132690.4990000003</v>
      </c>
      <c r="F8" s="2846">
        <f>SUM(F9:F11)</f>
        <v>11037042.060000001</v>
      </c>
      <c r="G8" s="2790">
        <v>3132690.5</v>
      </c>
      <c r="I8" s="2791"/>
      <c r="J8" s="968"/>
      <c r="K8" s="969"/>
    </row>
    <row r="9" spans="1:11" s="967" customFormat="1" ht="13.5" customHeight="1" x14ac:dyDescent="0.2">
      <c r="A9" s="2378" t="s">
        <v>22</v>
      </c>
      <c r="B9" s="3035" t="s">
        <v>731</v>
      </c>
      <c r="C9" s="3036"/>
      <c r="D9" s="3036"/>
      <c r="E9" s="2792">
        <f>E21</f>
        <v>3132690.4990000003</v>
      </c>
      <c r="F9" s="2792">
        <f>F14+F17</f>
        <v>8773515.620000001</v>
      </c>
      <c r="G9" s="2793">
        <f>G21</f>
        <v>3384321.66</v>
      </c>
      <c r="I9" s="2396"/>
      <c r="J9" s="968"/>
      <c r="K9" s="969"/>
    </row>
    <row r="10" spans="1:11" s="967" customFormat="1" ht="13.5" customHeight="1" x14ac:dyDescent="0.2">
      <c r="A10" s="972" t="s">
        <v>22</v>
      </c>
      <c r="B10" s="3037" t="s">
        <v>732</v>
      </c>
      <c r="C10" s="3038"/>
      <c r="D10" s="3039"/>
      <c r="E10" s="2794">
        <f>E15+E18</f>
        <v>0</v>
      </c>
      <c r="F10" s="2794">
        <f>F15+F18</f>
        <v>165142.70000000001</v>
      </c>
      <c r="G10" s="2795">
        <f>G15+G18</f>
        <v>0</v>
      </c>
      <c r="I10" s="2396"/>
      <c r="J10" s="968"/>
      <c r="K10" s="969"/>
    </row>
    <row r="11" spans="1:11" s="967" customFormat="1" ht="13.5" customHeight="1" thickBot="1" x14ac:dyDescent="0.25">
      <c r="A11" s="2831" t="s">
        <v>22</v>
      </c>
      <c r="B11" s="3040" t="s">
        <v>733</v>
      </c>
      <c r="C11" s="3041"/>
      <c r="D11" s="3042"/>
      <c r="E11" s="2796">
        <v>0</v>
      </c>
      <c r="F11" s="2796">
        <f>F19</f>
        <v>2098383.7400000002</v>
      </c>
      <c r="G11" s="2797">
        <v>0</v>
      </c>
      <c r="I11" s="2396"/>
      <c r="J11" s="968"/>
      <c r="K11" s="969"/>
    </row>
    <row r="12" spans="1:11" s="967" customFormat="1" ht="13.5" customHeight="1" thickBot="1" x14ac:dyDescent="0.25">
      <c r="A12" s="3043" t="s">
        <v>734</v>
      </c>
      <c r="B12" s="3043"/>
      <c r="C12" s="2798"/>
      <c r="D12" s="2798"/>
      <c r="E12" s="2832" t="s">
        <v>142</v>
      </c>
      <c r="F12" s="2430"/>
      <c r="G12" s="2832" t="s">
        <v>144</v>
      </c>
      <c r="I12" s="2430"/>
      <c r="J12" s="968"/>
      <c r="K12" s="969"/>
    </row>
    <row r="13" spans="1:11" s="967" customFormat="1" ht="13.5" customHeight="1" thickBot="1" x14ac:dyDescent="0.25">
      <c r="A13" s="3025" t="s">
        <v>735</v>
      </c>
      <c r="B13" s="3026"/>
      <c r="C13" s="3026"/>
      <c r="D13" s="3027"/>
      <c r="E13" s="2789">
        <f>SUM(E14:E15)</f>
        <v>3035564.5290000001</v>
      </c>
      <c r="F13" s="2789">
        <f>F14+F15</f>
        <v>3135815.4899999998</v>
      </c>
      <c r="G13" s="2799">
        <f>SUM(G14:G15)</f>
        <v>3280254.46</v>
      </c>
      <c r="I13" s="2791"/>
      <c r="J13" s="968"/>
      <c r="K13" s="2356"/>
    </row>
    <row r="14" spans="1:11" s="967" customFormat="1" ht="13.5" customHeight="1" x14ac:dyDescent="0.2">
      <c r="A14" s="971" t="s">
        <v>22</v>
      </c>
      <c r="B14" s="3044" t="s">
        <v>736</v>
      </c>
      <c r="C14" s="3044"/>
      <c r="D14" s="3045"/>
      <c r="E14" s="2794">
        <f>E28</f>
        <v>3035564.5290000001</v>
      </c>
      <c r="F14" s="2847">
        <f>F28</f>
        <v>3101773.98</v>
      </c>
      <c r="G14" s="2800">
        <f>G28</f>
        <v>3280254.46</v>
      </c>
      <c r="I14" s="2801"/>
      <c r="J14" s="968"/>
      <c r="K14" s="2802"/>
    </row>
    <row r="15" spans="1:11" s="967" customFormat="1" ht="13.5" customHeight="1" thickBot="1" x14ac:dyDescent="0.25">
      <c r="A15" s="972" t="s">
        <v>22</v>
      </c>
      <c r="B15" s="3046" t="s">
        <v>737</v>
      </c>
      <c r="C15" s="3046"/>
      <c r="D15" s="3037"/>
      <c r="E15" s="2803">
        <v>0</v>
      </c>
      <c r="F15" s="2848">
        <f>F43</f>
        <v>34041.51</v>
      </c>
      <c r="G15" s="2804">
        <v>0</v>
      </c>
      <c r="I15" s="2396"/>
      <c r="J15" s="968"/>
      <c r="K15" s="969"/>
    </row>
    <row r="16" spans="1:11" s="967" customFormat="1" ht="13.5" customHeight="1" thickBot="1" x14ac:dyDescent="0.25">
      <c r="A16" s="3025" t="s">
        <v>738</v>
      </c>
      <c r="B16" s="3026"/>
      <c r="C16" s="3026"/>
      <c r="D16" s="3027"/>
      <c r="E16" s="2789">
        <f>SUM(E17:E18)</f>
        <v>97125.97</v>
      </c>
      <c r="F16" s="2846">
        <f>SUM(F17:F18)</f>
        <v>5802842.830000001</v>
      </c>
      <c r="G16" s="2790">
        <f>SUM(G17:G18)</f>
        <v>104067.2</v>
      </c>
      <c r="I16" s="2791"/>
      <c r="J16" s="968"/>
      <c r="K16" s="969"/>
    </row>
    <row r="17" spans="1:17" s="967" customFormat="1" ht="13.5" customHeight="1" x14ac:dyDescent="0.2">
      <c r="A17" s="971" t="s">
        <v>22</v>
      </c>
      <c r="B17" s="3044" t="s">
        <v>739</v>
      </c>
      <c r="C17" s="3044"/>
      <c r="D17" s="3045"/>
      <c r="E17" s="2794">
        <f>E45</f>
        <v>97125.97</v>
      </c>
      <c r="F17" s="2847">
        <f>F45</f>
        <v>5671741.6400000006</v>
      </c>
      <c r="G17" s="2800">
        <f>G45</f>
        <v>104067.2</v>
      </c>
      <c r="I17" s="2396"/>
      <c r="J17" s="968"/>
      <c r="K17" s="969"/>
    </row>
    <row r="18" spans="1:17" s="967" customFormat="1" ht="13.5" customHeight="1" thickBot="1" x14ac:dyDescent="0.25">
      <c r="A18" s="972" t="s">
        <v>22</v>
      </c>
      <c r="B18" s="3044" t="s">
        <v>740</v>
      </c>
      <c r="C18" s="3044"/>
      <c r="D18" s="3045"/>
      <c r="E18" s="2805">
        <v>0</v>
      </c>
      <c r="F18" s="2849">
        <f>F49</f>
        <v>131101.19</v>
      </c>
      <c r="G18" s="2806">
        <v>0</v>
      </c>
      <c r="I18" s="2396"/>
      <c r="J18" s="968"/>
      <c r="K18" s="969"/>
    </row>
    <row r="19" spans="1:17" s="967" customFormat="1" ht="13.5" customHeight="1" thickBot="1" x14ac:dyDescent="0.25">
      <c r="A19" s="3025" t="s">
        <v>660</v>
      </c>
      <c r="B19" s="3026"/>
      <c r="C19" s="3026"/>
      <c r="D19" s="3027"/>
      <c r="E19" s="2789">
        <f>E20</f>
        <v>0</v>
      </c>
      <c r="F19" s="2846">
        <f>F51</f>
        <v>2098383.7400000002</v>
      </c>
      <c r="G19" s="2790">
        <f>G20</f>
        <v>0</v>
      </c>
      <c r="I19" s="2791"/>
      <c r="J19" s="968"/>
      <c r="K19" s="969"/>
    </row>
    <row r="20" spans="1:17" s="967" customFormat="1" ht="13.5" customHeight="1" thickBot="1" x14ac:dyDescent="0.25">
      <c r="A20" s="973" t="s">
        <v>22</v>
      </c>
      <c r="B20" s="3049" t="s">
        <v>741</v>
      </c>
      <c r="C20" s="3050"/>
      <c r="D20" s="3050"/>
      <c r="E20" s="2807">
        <v>0</v>
      </c>
      <c r="F20" s="2850">
        <v>0</v>
      </c>
      <c r="G20" s="2808">
        <v>0</v>
      </c>
      <c r="I20" s="2396"/>
      <c r="J20" s="968"/>
      <c r="K20" s="969"/>
    </row>
    <row r="21" spans="1:17" s="967" customFormat="1" ht="13.5" customHeight="1" thickBot="1" x14ac:dyDescent="0.25">
      <c r="A21" s="3025" t="s">
        <v>730</v>
      </c>
      <c r="B21" s="3026"/>
      <c r="C21" s="3026"/>
      <c r="D21" s="3027"/>
      <c r="E21" s="2789">
        <f>E13+E16+E19</f>
        <v>3132690.4990000003</v>
      </c>
      <c r="F21" s="2789">
        <f>F13+F16+F19</f>
        <v>11037042.060000001</v>
      </c>
      <c r="G21" s="2799">
        <f>G13+G16+G19</f>
        <v>3384321.66</v>
      </c>
      <c r="I21" s="980"/>
      <c r="J21" s="2809"/>
      <c r="K21" s="2802"/>
    </row>
    <row r="22" spans="1:17" ht="10.5" customHeight="1" x14ac:dyDescent="0.2">
      <c r="A22" s="2429"/>
      <c r="B22" s="951"/>
      <c r="C22" s="951"/>
      <c r="D22" s="951"/>
      <c r="E22" s="951"/>
      <c r="F22" s="951"/>
      <c r="G22" s="951"/>
      <c r="I22" s="2787"/>
      <c r="J22" s="974"/>
    </row>
    <row r="23" spans="1:17" ht="13.5" customHeight="1" x14ac:dyDescent="0.2">
      <c r="A23" s="987"/>
      <c r="B23" s="975"/>
      <c r="C23" s="975"/>
      <c r="D23" s="975"/>
      <c r="E23" s="975"/>
      <c r="F23" s="975"/>
      <c r="G23" s="975"/>
      <c r="I23" s="976"/>
    </row>
    <row r="24" spans="1:17" ht="10.5" customHeight="1" x14ac:dyDescent="0.2">
      <c r="A24" s="2429"/>
      <c r="B24" s="954"/>
      <c r="C24" s="954"/>
      <c r="D24" s="954"/>
      <c r="E24" s="976"/>
      <c r="F24" s="976"/>
    </row>
    <row r="25" spans="1:17" s="967" customFormat="1" ht="18.75" customHeight="1" x14ac:dyDescent="0.2">
      <c r="A25" s="3029" t="s">
        <v>2022</v>
      </c>
      <c r="B25" s="3030"/>
      <c r="C25" s="3030"/>
      <c r="D25" s="3030"/>
      <c r="E25" s="3030"/>
      <c r="F25" s="3030"/>
      <c r="G25" s="3031"/>
      <c r="Q25" s="968"/>
    </row>
    <row r="26" spans="1:17" ht="13.5" thickBot="1" x14ac:dyDescent="0.25">
      <c r="E26" s="976"/>
      <c r="F26" s="976"/>
      <c r="G26" s="2833" t="s">
        <v>37</v>
      </c>
      <c r="Q26" s="977"/>
    </row>
    <row r="27" spans="1:17" s="967" customFormat="1" ht="35.25" customHeight="1" thickBot="1" x14ac:dyDescent="0.25">
      <c r="A27" s="3032" t="s">
        <v>729</v>
      </c>
      <c r="B27" s="3033"/>
      <c r="C27" s="3033"/>
      <c r="D27" s="3034"/>
      <c r="E27" s="2845" t="s">
        <v>142</v>
      </c>
      <c r="F27" s="965" t="s">
        <v>2015</v>
      </c>
      <c r="G27" s="966" t="s">
        <v>144</v>
      </c>
      <c r="Q27" s="977"/>
    </row>
    <row r="28" spans="1:17" s="967" customFormat="1" ht="13.5" customHeight="1" thickBot="1" x14ac:dyDescent="0.25">
      <c r="A28" s="2192" t="s">
        <v>22</v>
      </c>
      <c r="B28" s="3051" t="s">
        <v>742</v>
      </c>
      <c r="C28" s="3051"/>
      <c r="D28" s="3052"/>
      <c r="E28" s="2789">
        <f>SUM(E29:E42)</f>
        <v>3035564.5290000001</v>
      </c>
      <c r="F28" s="2789">
        <f>SUM(F29:F42)</f>
        <v>3101773.98</v>
      </c>
      <c r="G28" s="2799">
        <f>SUM(G29:G42)</f>
        <v>3280254.46</v>
      </c>
      <c r="I28" s="2810"/>
      <c r="K28" s="2811"/>
      <c r="Q28" s="2791"/>
    </row>
    <row r="29" spans="1:17" s="967" customFormat="1" ht="13.5" customHeight="1" x14ac:dyDescent="0.2">
      <c r="A29" s="2812" t="s">
        <v>25</v>
      </c>
      <c r="B29" s="2813" t="s">
        <v>743</v>
      </c>
      <c r="C29" s="3053" t="s">
        <v>744</v>
      </c>
      <c r="D29" s="3054"/>
      <c r="E29" s="2794">
        <v>2960000</v>
      </c>
      <c r="F29" s="2794">
        <f>2960000+4810.42</f>
        <v>2964810.42</v>
      </c>
      <c r="G29" s="2814">
        <v>3200000</v>
      </c>
      <c r="Q29" s="2396"/>
    </row>
    <row r="30" spans="1:17" s="967" customFormat="1" ht="13.5" customHeight="1" x14ac:dyDescent="0.2">
      <c r="A30" s="972" t="s">
        <v>25</v>
      </c>
      <c r="B30" s="2360" t="s">
        <v>745</v>
      </c>
      <c r="C30" s="3047" t="s">
        <v>746</v>
      </c>
      <c r="D30" s="3048"/>
      <c r="E30" s="2803">
        <v>700</v>
      </c>
      <c r="F30" s="2803">
        <v>700</v>
      </c>
      <c r="G30" s="2795">
        <v>600</v>
      </c>
      <c r="I30" s="2815"/>
      <c r="K30" s="2354"/>
      <c r="Q30" s="2396"/>
    </row>
    <row r="31" spans="1:17" s="967" customFormat="1" ht="13.5" customHeight="1" x14ac:dyDescent="0.2">
      <c r="A31" s="972" t="s">
        <v>25</v>
      </c>
      <c r="B31" s="2360" t="s">
        <v>745</v>
      </c>
      <c r="C31" s="3047" t="s">
        <v>747</v>
      </c>
      <c r="D31" s="3048"/>
      <c r="E31" s="2803">
        <v>0</v>
      </c>
      <c r="F31" s="2803">
        <v>71.8</v>
      </c>
      <c r="G31" s="2795">
        <v>0</v>
      </c>
      <c r="I31" s="2815"/>
      <c r="K31" s="2354"/>
      <c r="Q31" s="2396"/>
    </row>
    <row r="32" spans="1:17" s="967" customFormat="1" ht="13.5" customHeight="1" x14ac:dyDescent="0.2">
      <c r="A32" s="972" t="s">
        <v>25</v>
      </c>
      <c r="B32" s="2360">
        <v>2122</v>
      </c>
      <c r="C32" s="3047" t="s">
        <v>748</v>
      </c>
      <c r="D32" s="3048"/>
      <c r="E32" s="2803">
        <v>19500</v>
      </c>
      <c r="F32" s="2803">
        <v>20200</v>
      </c>
      <c r="G32" s="2795">
        <f>'Příjmy DU'!G23</f>
        <v>20282.939999999995</v>
      </c>
      <c r="I32" s="979"/>
      <c r="J32" s="980"/>
      <c r="K32" s="981"/>
      <c r="L32" s="982"/>
      <c r="M32" s="982"/>
      <c r="Q32" s="2396"/>
    </row>
    <row r="33" spans="1:17" s="967" customFormat="1" ht="13.5" customHeight="1" x14ac:dyDescent="0.2">
      <c r="A33" s="972" t="s">
        <v>25</v>
      </c>
      <c r="B33" s="2360">
        <v>2122</v>
      </c>
      <c r="C33" s="3047" t="s">
        <v>749</v>
      </c>
      <c r="D33" s="3048"/>
      <c r="E33" s="2803">
        <v>9351.3889999999992</v>
      </c>
      <c r="F33" s="2803">
        <v>9351.39</v>
      </c>
      <c r="G33" s="2795">
        <f>'Příjmy DU'!G76</f>
        <v>9000</v>
      </c>
      <c r="H33" s="983"/>
      <c r="J33" s="980"/>
      <c r="K33" s="980"/>
      <c r="L33" s="2425"/>
      <c r="M33" s="982"/>
      <c r="N33" s="980"/>
      <c r="O33" s="982"/>
      <c r="P33" s="982"/>
      <c r="Q33" s="2396"/>
    </row>
    <row r="34" spans="1:17" s="967" customFormat="1" ht="13.5" customHeight="1" x14ac:dyDescent="0.2">
      <c r="A34" s="972" t="s">
        <v>25</v>
      </c>
      <c r="B34" s="2360">
        <v>2122</v>
      </c>
      <c r="C34" s="3047" t="s">
        <v>750</v>
      </c>
      <c r="D34" s="3048"/>
      <c r="E34" s="2803">
        <v>0</v>
      </c>
      <c r="F34" s="2803">
        <v>0</v>
      </c>
      <c r="G34" s="2795">
        <v>0</v>
      </c>
      <c r="H34" s="983"/>
      <c r="Q34" s="2396"/>
    </row>
    <row r="35" spans="1:17" s="967" customFormat="1" ht="13.5" customHeight="1" x14ac:dyDescent="0.2">
      <c r="A35" s="972" t="s">
        <v>25</v>
      </c>
      <c r="B35" s="2360">
        <v>2122</v>
      </c>
      <c r="C35" s="3047" t="s">
        <v>751</v>
      </c>
      <c r="D35" s="3048"/>
      <c r="E35" s="2803">
        <v>4376</v>
      </c>
      <c r="F35" s="2803">
        <v>4376</v>
      </c>
      <c r="G35" s="2795">
        <f>'Příjmy DU'!G98</f>
        <v>4480.5</v>
      </c>
      <c r="H35" s="983"/>
      <c r="I35" s="984"/>
      <c r="Q35" s="2396"/>
    </row>
    <row r="36" spans="1:17" s="967" customFormat="1" ht="13.5" customHeight="1" x14ac:dyDescent="0.2">
      <c r="A36" s="972" t="s">
        <v>25</v>
      </c>
      <c r="B36" s="2360">
        <v>2122</v>
      </c>
      <c r="C36" s="3047" t="s">
        <v>752</v>
      </c>
      <c r="D36" s="3048"/>
      <c r="E36" s="2803">
        <v>388</v>
      </c>
      <c r="F36" s="2803">
        <v>388</v>
      </c>
      <c r="G36" s="2795">
        <f>'Příjmy DU'!G104</f>
        <v>393</v>
      </c>
      <c r="H36" s="983"/>
      <c r="Q36" s="2396"/>
    </row>
    <row r="37" spans="1:17" s="967" customFormat="1" ht="13.5" customHeight="1" x14ac:dyDescent="0.2">
      <c r="A37" s="972" t="s">
        <v>25</v>
      </c>
      <c r="B37" s="2360">
        <v>2122</v>
      </c>
      <c r="C37" s="3047" t="s">
        <v>753</v>
      </c>
      <c r="D37" s="3048"/>
      <c r="E37" s="2803">
        <v>0</v>
      </c>
      <c r="F37" s="2803">
        <v>0</v>
      </c>
      <c r="G37" s="2795">
        <v>0</v>
      </c>
      <c r="H37" s="969"/>
      <c r="Q37" s="2396"/>
    </row>
    <row r="38" spans="1:17" s="967" customFormat="1" ht="13.5" customHeight="1" x14ac:dyDescent="0.2">
      <c r="A38" s="972" t="s">
        <v>25</v>
      </c>
      <c r="B38" s="2360">
        <v>2122</v>
      </c>
      <c r="C38" s="3047" t="s">
        <v>754</v>
      </c>
      <c r="D38" s="3048"/>
      <c r="E38" s="2803">
        <v>0</v>
      </c>
      <c r="F38" s="2803">
        <v>1185</v>
      </c>
      <c r="G38" s="2795">
        <v>0</v>
      </c>
      <c r="H38" s="969"/>
      <c r="Q38" s="2396"/>
    </row>
    <row r="39" spans="1:17" s="967" customFormat="1" ht="13.5" customHeight="1" x14ac:dyDescent="0.2">
      <c r="A39" s="972" t="s">
        <v>25</v>
      </c>
      <c r="B39" s="2360" t="s">
        <v>755</v>
      </c>
      <c r="C39" s="3047" t="s">
        <v>756</v>
      </c>
      <c r="D39" s="3048"/>
      <c r="E39" s="2803">
        <v>0</v>
      </c>
      <c r="F39" s="2803">
        <v>0</v>
      </c>
      <c r="G39" s="2795">
        <v>1000</v>
      </c>
      <c r="Q39" s="2396"/>
    </row>
    <row r="40" spans="1:17" s="967" customFormat="1" ht="13.5" customHeight="1" x14ac:dyDescent="0.2">
      <c r="A40" s="972" t="s">
        <v>25</v>
      </c>
      <c r="B40" s="2360">
        <v>2342</v>
      </c>
      <c r="C40" s="3047" t="s">
        <v>757</v>
      </c>
      <c r="D40" s="3048"/>
      <c r="E40" s="2803">
        <v>15000</v>
      </c>
      <c r="F40" s="2803">
        <v>15000</v>
      </c>
      <c r="G40" s="2795">
        <v>18000</v>
      </c>
      <c r="I40" s="968"/>
      <c r="Q40" s="2396"/>
    </row>
    <row r="41" spans="1:17" s="967" customFormat="1" ht="13.5" customHeight="1" x14ac:dyDescent="0.2">
      <c r="A41" s="972" t="s">
        <v>25</v>
      </c>
      <c r="B41" s="2360" t="s">
        <v>758</v>
      </c>
      <c r="C41" s="3047" t="s">
        <v>759</v>
      </c>
      <c r="D41" s="3048"/>
      <c r="E41" s="2803">
        <v>0</v>
      </c>
      <c r="F41" s="2803">
        <v>42981.89</v>
      </c>
      <c r="G41" s="2795">
        <v>0</v>
      </c>
      <c r="H41" s="2816"/>
      <c r="I41" s="968"/>
      <c r="Q41" s="2396"/>
    </row>
    <row r="42" spans="1:17" s="967" customFormat="1" ht="13.5" customHeight="1" thickBot="1" x14ac:dyDescent="0.25">
      <c r="A42" s="2817" t="s">
        <v>25</v>
      </c>
      <c r="B42" s="2818" t="s">
        <v>760</v>
      </c>
      <c r="C42" s="3055" t="s">
        <v>761</v>
      </c>
      <c r="D42" s="3056"/>
      <c r="E42" s="2805">
        <v>26249.14</v>
      </c>
      <c r="F42" s="2805">
        <v>42709.48</v>
      </c>
      <c r="G42" s="2819">
        <v>26498.02</v>
      </c>
      <c r="I42" s="2432"/>
      <c r="Q42" s="2396"/>
    </row>
    <row r="43" spans="1:17" s="967" customFormat="1" ht="13.5" customHeight="1" thickBot="1" x14ac:dyDescent="0.25">
      <c r="A43" s="2192" t="s">
        <v>22</v>
      </c>
      <c r="B43" s="3051" t="s">
        <v>762</v>
      </c>
      <c r="C43" s="3051"/>
      <c r="D43" s="3052"/>
      <c r="E43" s="2789">
        <f>SUM(E44:E44)</f>
        <v>0</v>
      </c>
      <c r="F43" s="2789">
        <f>F44</f>
        <v>34041.51</v>
      </c>
      <c r="G43" s="2799">
        <f>SUM(G44:G44)</f>
        <v>0</v>
      </c>
      <c r="I43" s="2432"/>
      <c r="Q43" s="2791"/>
    </row>
    <row r="44" spans="1:17" s="967" customFormat="1" ht="13.5" customHeight="1" thickBot="1" x14ac:dyDescent="0.25">
      <c r="A44" s="2812" t="s">
        <v>25</v>
      </c>
      <c r="B44" s="2813" t="s">
        <v>763</v>
      </c>
      <c r="C44" s="3053" t="s">
        <v>764</v>
      </c>
      <c r="D44" s="3054"/>
      <c r="E44" s="2794">
        <v>0</v>
      </c>
      <c r="F44" s="2794">
        <v>34041.51</v>
      </c>
      <c r="G44" s="2814">
        <v>0</v>
      </c>
      <c r="I44" s="968"/>
      <c r="Q44" s="2396"/>
    </row>
    <row r="45" spans="1:17" s="967" customFormat="1" ht="13.5" customHeight="1" thickBot="1" x14ac:dyDescent="0.25">
      <c r="A45" s="2192" t="s">
        <v>22</v>
      </c>
      <c r="B45" s="3051" t="s">
        <v>765</v>
      </c>
      <c r="C45" s="3051"/>
      <c r="D45" s="3052"/>
      <c r="E45" s="2789">
        <f>SUM(E46:E48)</f>
        <v>97125.97</v>
      </c>
      <c r="F45" s="2789">
        <f>SUM(F46:F48)</f>
        <v>5671741.6400000006</v>
      </c>
      <c r="G45" s="2799">
        <f>SUM(G46:G48)</f>
        <v>104067.2</v>
      </c>
      <c r="I45" s="968"/>
      <c r="Q45" s="2791"/>
    </row>
    <row r="46" spans="1:17" s="967" customFormat="1" ht="13.5" customHeight="1" x14ac:dyDescent="0.2">
      <c r="A46" s="2812" t="s">
        <v>25</v>
      </c>
      <c r="B46" s="2813">
        <v>4112</v>
      </c>
      <c r="C46" s="3053" t="s">
        <v>766</v>
      </c>
      <c r="D46" s="3054"/>
      <c r="E46" s="2794">
        <v>70970.2</v>
      </c>
      <c r="F46" s="2794">
        <v>70970.2</v>
      </c>
      <c r="G46" s="2814">
        <v>78067.199999999997</v>
      </c>
      <c r="I46" s="2432"/>
      <c r="Q46" s="2396"/>
    </row>
    <row r="47" spans="1:17" s="967" customFormat="1" ht="13.5" customHeight="1" x14ac:dyDescent="0.2">
      <c r="A47" s="2817" t="s">
        <v>25</v>
      </c>
      <c r="B47" s="2820" t="s">
        <v>767</v>
      </c>
      <c r="C47" s="2821" t="s">
        <v>768</v>
      </c>
      <c r="D47" s="2822"/>
      <c r="E47" s="2805">
        <v>0</v>
      </c>
      <c r="F47" s="2805">
        <v>5574418.3200000003</v>
      </c>
      <c r="G47" s="2819">
        <v>0</v>
      </c>
      <c r="I47" s="2208"/>
      <c r="J47" s="969"/>
      <c r="K47" s="969"/>
      <c r="L47" s="969"/>
      <c r="M47" s="969"/>
      <c r="N47" s="969"/>
      <c r="O47" s="969"/>
      <c r="Q47" s="2396"/>
    </row>
    <row r="48" spans="1:17" s="967" customFormat="1" ht="13.5" customHeight="1" thickBot="1" x14ac:dyDescent="0.25">
      <c r="A48" s="2823" t="s">
        <v>25</v>
      </c>
      <c r="B48" s="2824">
        <v>4121</v>
      </c>
      <c r="C48" s="3059" t="s">
        <v>769</v>
      </c>
      <c r="D48" s="3060"/>
      <c r="E48" s="2851">
        <v>26155.77</v>
      </c>
      <c r="F48" s="2851">
        <v>26353.119999999999</v>
      </c>
      <c r="G48" s="2825">
        <v>26000</v>
      </c>
      <c r="H48" s="969"/>
      <c r="I48" s="2826"/>
      <c r="J48" s="969"/>
      <c r="K48" s="969"/>
      <c r="L48" s="969"/>
      <c r="M48" s="969"/>
      <c r="N48" s="2207"/>
      <c r="O48" s="969"/>
      <c r="Q48" s="2396"/>
    </row>
    <row r="49" spans="1:17" s="967" customFormat="1" ht="13.5" customHeight="1" thickBot="1" x14ac:dyDescent="0.25">
      <c r="A49" s="2192" t="s">
        <v>22</v>
      </c>
      <c r="B49" s="3051" t="s">
        <v>770</v>
      </c>
      <c r="C49" s="3051"/>
      <c r="D49" s="3052"/>
      <c r="E49" s="2789">
        <f>SUM(E50:E50)</f>
        <v>0</v>
      </c>
      <c r="F49" s="2789">
        <f>F50</f>
        <v>131101.19</v>
      </c>
      <c r="G49" s="2799">
        <f>SUM(G50:G50)</f>
        <v>0</v>
      </c>
      <c r="I49" s="968"/>
      <c r="Q49" s="2791"/>
    </row>
    <row r="50" spans="1:17" s="967" customFormat="1" ht="13.5" customHeight="1" thickBot="1" x14ac:dyDescent="0.25">
      <c r="A50" s="2817" t="s">
        <v>25</v>
      </c>
      <c r="B50" s="2827" t="s">
        <v>771</v>
      </c>
      <c r="C50" s="3059" t="s">
        <v>772</v>
      </c>
      <c r="D50" s="3060"/>
      <c r="E50" s="2805">
        <v>0</v>
      </c>
      <c r="F50" s="2805">
        <v>131101.19</v>
      </c>
      <c r="G50" s="2819">
        <v>0</v>
      </c>
      <c r="I50" s="968"/>
      <c r="Q50" s="2396"/>
    </row>
    <row r="51" spans="1:17" s="967" customFormat="1" ht="13.5" customHeight="1" thickBot="1" x14ac:dyDescent="0.25">
      <c r="A51" s="2192" t="s">
        <v>22</v>
      </c>
      <c r="B51" s="3061" t="s">
        <v>660</v>
      </c>
      <c r="C51" s="3062"/>
      <c r="D51" s="3063"/>
      <c r="E51" s="2789">
        <f>E52</f>
        <v>0</v>
      </c>
      <c r="F51" s="2789">
        <v>2098383.7400000002</v>
      </c>
      <c r="G51" s="2799">
        <f>G52</f>
        <v>0</v>
      </c>
      <c r="H51" s="969"/>
      <c r="Q51" s="2791"/>
    </row>
    <row r="52" spans="1:17" s="967" customFormat="1" ht="13.5" customHeight="1" thickBot="1" x14ac:dyDescent="0.25">
      <c r="A52" s="2817" t="s">
        <v>25</v>
      </c>
      <c r="B52" s="2818">
        <v>8123</v>
      </c>
      <c r="C52" s="3057" t="s">
        <v>773</v>
      </c>
      <c r="D52" s="3058"/>
      <c r="E52" s="2852">
        <v>0</v>
      </c>
      <c r="F52" s="2852">
        <v>0</v>
      </c>
      <c r="G52" s="2828">
        <v>0</v>
      </c>
      <c r="I52" s="980"/>
      <c r="J52" s="2354"/>
      <c r="K52" s="2354"/>
      <c r="L52" s="2354"/>
      <c r="M52" s="2354"/>
      <c r="Q52" s="2396"/>
    </row>
    <row r="53" spans="1:17" s="967" customFormat="1" ht="13.5" customHeight="1" thickBot="1" x14ac:dyDescent="0.25">
      <c r="A53" s="2192" t="s">
        <v>22</v>
      </c>
      <c r="B53" s="3051" t="s">
        <v>774</v>
      </c>
      <c r="C53" s="3051"/>
      <c r="D53" s="3052"/>
      <c r="E53" s="2789">
        <f>E28+E43+E45+E49+E51</f>
        <v>3132690.4990000003</v>
      </c>
      <c r="F53" s="2789">
        <f>F28+F45+F43+F49+F51</f>
        <v>11037042.060000001</v>
      </c>
      <c r="G53" s="2799">
        <f>G28+G43+G45+G49+G51</f>
        <v>3384321.66</v>
      </c>
      <c r="I53" s="980"/>
      <c r="J53" s="2354"/>
      <c r="K53" s="2354"/>
      <c r="L53" s="2354"/>
      <c r="M53" s="2354"/>
      <c r="Q53" s="2791"/>
    </row>
    <row r="54" spans="1:17" x14ac:dyDescent="0.2">
      <c r="E54" s="964"/>
      <c r="F54" s="964"/>
      <c r="I54" s="976"/>
      <c r="J54" s="978"/>
      <c r="K54" s="978"/>
      <c r="L54" s="978"/>
      <c r="M54" s="978"/>
      <c r="Q54" s="985"/>
    </row>
    <row r="55" spans="1:17" x14ac:dyDescent="0.2">
      <c r="E55" s="970"/>
      <c r="F55" s="970"/>
      <c r="I55" s="954"/>
      <c r="J55" s="978"/>
      <c r="K55" s="978"/>
      <c r="L55" s="978"/>
      <c r="M55" s="978"/>
      <c r="Q55" s="963"/>
    </row>
    <row r="56" spans="1:17" x14ac:dyDescent="0.2">
      <c r="G56" s="978"/>
      <c r="I56" s="976"/>
      <c r="J56" s="978"/>
      <c r="K56" s="978"/>
      <c r="L56" s="978"/>
      <c r="M56" s="978"/>
      <c r="Q56" s="963"/>
    </row>
    <row r="57" spans="1:17" x14ac:dyDescent="0.2">
      <c r="E57" s="978"/>
      <c r="F57" s="978"/>
      <c r="G57" s="978"/>
      <c r="I57" s="978"/>
      <c r="J57" s="978"/>
      <c r="K57" s="978"/>
      <c r="L57" s="978"/>
      <c r="M57" s="978"/>
      <c r="Q57" s="963"/>
    </row>
    <row r="58" spans="1:17" x14ac:dyDescent="0.2">
      <c r="I58" s="978"/>
      <c r="J58" s="978"/>
      <c r="K58" s="978"/>
      <c r="L58" s="978"/>
      <c r="M58" s="978"/>
      <c r="Q58" s="963"/>
    </row>
    <row r="59" spans="1:17" x14ac:dyDescent="0.2">
      <c r="I59" s="978"/>
      <c r="J59" s="978"/>
      <c r="K59" s="978"/>
      <c r="L59" s="978"/>
      <c r="M59" s="978"/>
      <c r="Q59" s="963"/>
    </row>
    <row r="60" spans="1:17" x14ac:dyDescent="0.2">
      <c r="I60" s="978"/>
      <c r="J60" s="978"/>
      <c r="K60" s="978"/>
      <c r="L60" s="978"/>
      <c r="M60" s="978"/>
      <c r="Q60" s="963"/>
    </row>
    <row r="61" spans="1:17" x14ac:dyDescent="0.2">
      <c r="Q61" s="963"/>
    </row>
    <row r="62" spans="1:17" x14ac:dyDescent="0.2">
      <c r="Q62" s="963"/>
    </row>
    <row r="63" spans="1:17" x14ac:dyDescent="0.2">
      <c r="Q63" s="963"/>
    </row>
    <row r="64" spans="1:17" x14ac:dyDescent="0.2">
      <c r="Q64" s="963"/>
    </row>
    <row r="65" spans="17:17" x14ac:dyDescent="0.2">
      <c r="Q65" s="963"/>
    </row>
    <row r="66" spans="17:17" x14ac:dyDescent="0.2">
      <c r="Q66" s="963"/>
    </row>
    <row r="67" spans="17:17" x14ac:dyDescent="0.2">
      <c r="Q67" s="963"/>
    </row>
    <row r="68" spans="17:17" x14ac:dyDescent="0.2">
      <c r="Q68" s="963"/>
    </row>
    <row r="69" spans="17:17" x14ac:dyDescent="0.2">
      <c r="Q69" s="963"/>
    </row>
    <row r="70" spans="17:17" x14ac:dyDescent="0.2">
      <c r="Q70" s="963"/>
    </row>
    <row r="71" spans="17:17" x14ac:dyDescent="0.2">
      <c r="Q71" s="963"/>
    </row>
    <row r="72" spans="17:17" x14ac:dyDescent="0.2">
      <c r="Q72" s="963"/>
    </row>
    <row r="73" spans="17:17" x14ac:dyDescent="0.2">
      <c r="Q73" s="963"/>
    </row>
    <row r="74" spans="17:17" x14ac:dyDescent="0.2">
      <c r="Q74" s="963"/>
    </row>
    <row r="75" spans="17:17" x14ac:dyDescent="0.2">
      <c r="Q75" s="963"/>
    </row>
    <row r="76" spans="17:17" x14ac:dyDescent="0.2">
      <c r="Q76" s="963"/>
    </row>
    <row r="77" spans="17:17" x14ac:dyDescent="0.2">
      <c r="Q77" s="963"/>
    </row>
    <row r="78" spans="17:17" x14ac:dyDescent="0.2">
      <c r="Q78" s="963"/>
    </row>
    <row r="79" spans="17:17" x14ac:dyDescent="0.2">
      <c r="Q79" s="963"/>
    </row>
  </sheetData>
  <mergeCells count="44">
    <mergeCell ref="C52:D52"/>
    <mergeCell ref="B53:D53"/>
    <mergeCell ref="B45:D45"/>
    <mergeCell ref="C46:D46"/>
    <mergeCell ref="C48:D48"/>
    <mergeCell ref="B49:D49"/>
    <mergeCell ref="C50:D50"/>
    <mergeCell ref="B51:D5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B43:D43"/>
    <mergeCell ref="C32:D32"/>
    <mergeCell ref="B17:D17"/>
    <mergeCell ref="B18:D18"/>
    <mergeCell ref="A19:D19"/>
    <mergeCell ref="B20:D20"/>
    <mergeCell ref="A21:D21"/>
    <mergeCell ref="A25:G25"/>
    <mergeCell ref="A27:D27"/>
    <mergeCell ref="B28:D28"/>
    <mergeCell ref="C29:D29"/>
    <mergeCell ref="C30:D30"/>
    <mergeCell ref="C31:D31"/>
    <mergeCell ref="A16:D16"/>
    <mergeCell ref="A1:G1"/>
    <mergeCell ref="A5:G5"/>
    <mergeCell ref="A7:D7"/>
    <mergeCell ref="A8:D8"/>
    <mergeCell ref="B9:D9"/>
    <mergeCell ref="B10:D10"/>
    <mergeCell ref="B11:D11"/>
    <mergeCell ref="A12:B12"/>
    <mergeCell ref="A13:D13"/>
    <mergeCell ref="B14:D14"/>
    <mergeCell ref="B15:D15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  <ignoredErrors>
    <ignoredError sqref="F43:F53 F9:F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128"/>
  <sheetViews>
    <sheetView zoomScaleNormal="100" workbookViewId="0">
      <selection activeCell="A2" sqref="A2"/>
    </sheetView>
  </sheetViews>
  <sheetFormatPr defaultRowHeight="12.75" x14ac:dyDescent="0.2"/>
  <cols>
    <col min="1" max="1" width="8.140625" style="949" customWidth="1"/>
    <col min="2" max="2" width="3.7109375" style="949" customWidth="1"/>
    <col min="3" max="5" width="5.42578125" style="949" customWidth="1"/>
    <col min="6" max="6" width="50.28515625" style="949" customWidth="1"/>
    <col min="7" max="7" width="12.7109375" style="949" customWidth="1"/>
    <col min="8" max="8" width="11.7109375" style="949" bestFit="1" customWidth="1"/>
    <col min="9" max="9" width="14.85546875" style="949" bestFit="1" customWidth="1"/>
    <col min="10" max="10" width="12.42578125" style="949" customWidth="1"/>
    <col min="11" max="239" width="9.140625" style="949"/>
    <col min="240" max="240" width="8.140625" style="949" customWidth="1"/>
    <col min="241" max="241" width="3.7109375" style="949" customWidth="1"/>
    <col min="242" max="244" width="5.42578125" style="949" customWidth="1"/>
    <col min="245" max="245" width="50.28515625" style="949" customWidth="1"/>
    <col min="246" max="246" width="12.7109375" style="949" customWidth="1"/>
    <col min="247" max="247" width="11.7109375" style="949" bestFit="1" customWidth="1"/>
    <col min="248" max="248" width="9.140625" style="949"/>
    <col min="249" max="249" width="11.42578125" style="949" customWidth="1"/>
    <col min="250" max="250" width="11.7109375" style="949" bestFit="1" customWidth="1"/>
    <col min="251" max="252" width="10" style="949" bestFit="1" customWidth="1"/>
    <col min="253" max="253" width="4.5703125" style="949" customWidth="1"/>
    <col min="254" max="254" width="9.140625" style="949"/>
    <col min="255" max="255" width="4" style="949" bestFit="1" customWidth="1"/>
    <col min="256" max="256" width="15.28515625" style="949" customWidth="1"/>
    <col min="257" max="257" width="9.140625" style="949"/>
    <col min="258" max="258" width="11.7109375" style="949" customWidth="1"/>
    <col min="259" max="495" width="9.140625" style="949"/>
    <col min="496" max="496" width="8.140625" style="949" customWidth="1"/>
    <col min="497" max="497" width="3.7109375" style="949" customWidth="1"/>
    <col min="498" max="500" width="5.42578125" style="949" customWidth="1"/>
    <col min="501" max="501" width="50.28515625" style="949" customWidth="1"/>
    <col min="502" max="502" width="12.7109375" style="949" customWidth="1"/>
    <col min="503" max="503" width="11.7109375" style="949" bestFit="1" customWidth="1"/>
    <col min="504" max="504" width="9.140625" style="949"/>
    <col min="505" max="505" width="11.42578125" style="949" customWidth="1"/>
    <col min="506" max="506" width="11.7109375" style="949" bestFit="1" customWidth="1"/>
    <col min="507" max="508" width="10" style="949" bestFit="1" customWidth="1"/>
    <col min="509" max="509" width="4.5703125" style="949" customWidth="1"/>
    <col min="510" max="510" width="9.140625" style="949"/>
    <col min="511" max="511" width="4" style="949" bestFit="1" customWidth="1"/>
    <col min="512" max="512" width="15.28515625" style="949" customWidth="1"/>
    <col min="513" max="513" width="9.140625" style="949"/>
    <col min="514" max="514" width="11.7109375" style="949" customWidth="1"/>
    <col min="515" max="751" width="9.140625" style="949"/>
    <col min="752" max="752" width="8.140625" style="949" customWidth="1"/>
    <col min="753" max="753" width="3.7109375" style="949" customWidth="1"/>
    <col min="754" max="756" width="5.42578125" style="949" customWidth="1"/>
    <col min="757" max="757" width="50.28515625" style="949" customWidth="1"/>
    <col min="758" max="758" width="12.7109375" style="949" customWidth="1"/>
    <col min="759" max="759" width="11.7109375" style="949" bestFit="1" customWidth="1"/>
    <col min="760" max="760" width="9.140625" style="949"/>
    <col min="761" max="761" width="11.42578125" style="949" customWidth="1"/>
    <col min="762" max="762" width="11.7109375" style="949" bestFit="1" customWidth="1"/>
    <col min="763" max="764" width="10" style="949" bestFit="1" customWidth="1"/>
    <col min="765" max="765" width="4.5703125" style="949" customWidth="1"/>
    <col min="766" max="766" width="9.140625" style="949"/>
    <col min="767" max="767" width="4" style="949" bestFit="1" customWidth="1"/>
    <col min="768" max="768" width="15.28515625" style="949" customWidth="1"/>
    <col min="769" max="769" width="9.140625" style="949"/>
    <col min="770" max="770" width="11.7109375" style="949" customWidth="1"/>
    <col min="771" max="1007" width="9.140625" style="949"/>
    <col min="1008" max="1008" width="8.140625" style="949" customWidth="1"/>
    <col min="1009" max="1009" width="3.7109375" style="949" customWidth="1"/>
    <col min="1010" max="1012" width="5.42578125" style="949" customWidth="1"/>
    <col min="1013" max="1013" width="50.28515625" style="949" customWidth="1"/>
    <col min="1014" max="1014" width="12.7109375" style="949" customWidth="1"/>
    <col min="1015" max="1015" width="11.7109375" style="949" bestFit="1" customWidth="1"/>
    <col min="1016" max="1016" width="9.140625" style="949"/>
    <col min="1017" max="1017" width="11.42578125" style="949" customWidth="1"/>
    <col min="1018" max="1018" width="11.7109375" style="949" bestFit="1" customWidth="1"/>
    <col min="1019" max="1020" width="10" style="949" bestFit="1" customWidth="1"/>
    <col min="1021" max="1021" width="4.5703125" style="949" customWidth="1"/>
    <col min="1022" max="1022" width="9.140625" style="949"/>
    <col min="1023" max="1023" width="4" style="949" bestFit="1" customWidth="1"/>
    <col min="1024" max="1024" width="15.28515625" style="949" customWidth="1"/>
    <col min="1025" max="1025" width="9.140625" style="949"/>
    <col min="1026" max="1026" width="11.7109375" style="949" customWidth="1"/>
    <col min="1027" max="1263" width="9.140625" style="949"/>
    <col min="1264" max="1264" width="8.140625" style="949" customWidth="1"/>
    <col min="1265" max="1265" width="3.7109375" style="949" customWidth="1"/>
    <col min="1266" max="1268" width="5.42578125" style="949" customWidth="1"/>
    <col min="1269" max="1269" width="50.28515625" style="949" customWidth="1"/>
    <col min="1270" max="1270" width="12.7109375" style="949" customWidth="1"/>
    <col min="1271" max="1271" width="11.7109375" style="949" bestFit="1" customWidth="1"/>
    <col min="1272" max="1272" width="9.140625" style="949"/>
    <col min="1273" max="1273" width="11.42578125" style="949" customWidth="1"/>
    <col min="1274" max="1274" width="11.7109375" style="949" bestFit="1" customWidth="1"/>
    <col min="1275" max="1276" width="10" style="949" bestFit="1" customWidth="1"/>
    <col min="1277" max="1277" width="4.5703125" style="949" customWidth="1"/>
    <col min="1278" max="1278" width="9.140625" style="949"/>
    <col min="1279" max="1279" width="4" style="949" bestFit="1" customWidth="1"/>
    <col min="1280" max="1280" width="15.28515625" style="949" customWidth="1"/>
    <col min="1281" max="1281" width="9.140625" style="949"/>
    <col min="1282" max="1282" width="11.7109375" style="949" customWidth="1"/>
    <col min="1283" max="1519" width="9.140625" style="949"/>
    <col min="1520" max="1520" width="8.140625" style="949" customWidth="1"/>
    <col min="1521" max="1521" width="3.7109375" style="949" customWidth="1"/>
    <col min="1522" max="1524" width="5.42578125" style="949" customWidth="1"/>
    <col min="1525" max="1525" width="50.28515625" style="949" customWidth="1"/>
    <col min="1526" max="1526" width="12.7109375" style="949" customWidth="1"/>
    <col min="1527" max="1527" width="11.7109375" style="949" bestFit="1" customWidth="1"/>
    <col min="1528" max="1528" width="9.140625" style="949"/>
    <col min="1529" max="1529" width="11.42578125" style="949" customWidth="1"/>
    <col min="1530" max="1530" width="11.7109375" style="949" bestFit="1" customWidth="1"/>
    <col min="1531" max="1532" width="10" style="949" bestFit="1" customWidth="1"/>
    <col min="1533" max="1533" width="4.5703125" style="949" customWidth="1"/>
    <col min="1534" max="1534" width="9.140625" style="949"/>
    <col min="1535" max="1535" width="4" style="949" bestFit="1" customWidth="1"/>
    <col min="1536" max="1536" width="15.28515625" style="949" customWidth="1"/>
    <col min="1537" max="1537" width="9.140625" style="949"/>
    <col min="1538" max="1538" width="11.7109375" style="949" customWidth="1"/>
    <col min="1539" max="1775" width="9.140625" style="949"/>
    <col min="1776" max="1776" width="8.140625" style="949" customWidth="1"/>
    <col min="1777" max="1777" width="3.7109375" style="949" customWidth="1"/>
    <col min="1778" max="1780" width="5.42578125" style="949" customWidth="1"/>
    <col min="1781" max="1781" width="50.28515625" style="949" customWidth="1"/>
    <col min="1782" max="1782" width="12.7109375" style="949" customWidth="1"/>
    <col min="1783" max="1783" width="11.7109375" style="949" bestFit="1" customWidth="1"/>
    <col min="1784" max="1784" width="9.140625" style="949"/>
    <col min="1785" max="1785" width="11.42578125" style="949" customWidth="1"/>
    <col min="1786" max="1786" width="11.7109375" style="949" bestFit="1" customWidth="1"/>
    <col min="1787" max="1788" width="10" style="949" bestFit="1" customWidth="1"/>
    <col min="1789" max="1789" width="4.5703125" style="949" customWidth="1"/>
    <col min="1790" max="1790" width="9.140625" style="949"/>
    <col min="1791" max="1791" width="4" style="949" bestFit="1" customWidth="1"/>
    <col min="1792" max="1792" width="15.28515625" style="949" customWidth="1"/>
    <col min="1793" max="1793" width="9.140625" style="949"/>
    <col min="1794" max="1794" width="11.7109375" style="949" customWidth="1"/>
    <col min="1795" max="2031" width="9.140625" style="949"/>
    <col min="2032" max="2032" width="8.140625" style="949" customWidth="1"/>
    <col min="2033" max="2033" width="3.7109375" style="949" customWidth="1"/>
    <col min="2034" max="2036" width="5.42578125" style="949" customWidth="1"/>
    <col min="2037" max="2037" width="50.28515625" style="949" customWidth="1"/>
    <col min="2038" max="2038" width="12.7109375" style="949" customWidth="1"/>
    <col min="2039" max="2039" width="11.7109375" style="949" bestFit="1" customWidth="1"/>
    <col min="2040" max="2040" width="9.140625" style="949"/>
    <col min="2041" max="2041" width="11.42578125" style="949" customWidth="1"/>
    <col min="2042" max="2042" width="11.7109375" style="949" bestFit="1" customWidth="1"/>
    <col min="2043" max="2044" width="10" style="949" bestFit="1" customWidth="1"/>
    <col min="2045" max="2045" width="4.5703125" style="949" customWidth="1"/>
    <col min="2046" max="2046" width="9.140625" style="949"/>
    <col min="2047" max="2047" width="4" style="949" bestFit="1" customWidth="1"/>
    <col min="2048" max="2048" width="15.28515625" style="949" customWidth="1"/>
    <col min="2049" max="2049" width="9.140625" style="949"/>
    <col min="2050" max="2050" width="11.7109375" style="949" customWidth="1"/>
    <col min="2051" max="2287" width="9.140625" style="949"/>
    <col min="2288" max="2288" width="8.140625" style="949" customWidth="1"/>
    <col min="2289" max="2289" width="3.7109375" style="949" customWidth="1"/>
    <col min="2290" max="2292" width="5.42578125" style="949" customWidth="1"/>
    <col min="2293" max="2293" width="50.28515625" style="949" customWidth="1"/>
    <col min="2294" max="2294" width="12.7109375" style="949" customWidth="1"/>
    <col min="2295" max="2295" width="11.7109375" style="949" bestFit="1" customWidth="1"/>
    <col min="2296" max="2296" width="9.140625" style="949"/>
    <col min="2297" max="2297" width="11.42578125" style="949" customWidth="1"/>
    <col min="2298" max="2298" width="11.7109375" style="949" bestFit="1" customWidth="1"/>
    <col min="2299" max="2300" width="10" style="949" bestFit="1" customWidth="1"/>
    <col min="2301" max="2301" width="4.5703125" style="949" customWidth="1"/>
    <col min="2302" max="2302" width="9.140625" style="949"/>
    <col min="2303" max="2303" width="4" style="949" bestFit="1" customWidth="1"/>
    <col min="2304" max="2304" width="15.28515625" style="949" customWidth="1"/>
    <col min="2305" max="2305" width="9.140625" style="949"/>
    <col min="2306" max="2306" width="11.7109375" style="949" customWidth="1"/>
    <col min="2307" max="2543" width="9.140625" style="949"/>
    <col min="2544" max="2544" width="8.140625" style="949" customWidth="1"/>
    <col min="2545" max="2545" width="3.7109375" style="949" customWidth="1"/>
    <col min="2546" max="2548" width="5.42578125" style="949" customWidth="1"/>
    <col min="2549" max="2549" width="50.28515625" style="949" customWidth="1"/>
    <col min="2550" max="2550" width="12.7109375" style="949" customWidth="1"/>
    <col min="2551" max="2551" width="11.7109375" style="949" bestFit="1" customWidth="1"/>
    <col min="2552" max="2552" width="9.140625" style="949"/>
    <col min="2553" max="2553" width="11.42578125" style="949" customWidth="1"/>
    <col min="2554" max="2554" width="11.7109375" style="949" bestFit="1" customWidth="1"/>
    <col min="2555" max="2556" width="10" style="949" bestFit="1" customWidth="1"/>
    <col min="2557" max="2557" width="4.5703125" style="949" customWidth="1"/>
    <col min="2558" max="2558" width="9.140625" style="949"/>
    <col min="2559" max="2559" width="4" style="949" bestFit="1" customWidth="1"/>
    <col min="2560" max="2560" width="15.28515625" style="949" customWidth="1"/>
    <col min="2561" max="2561" width="9.140625" style="949"/>
    <col min="2562" max="2562" width="11.7109375" style="949" customWidth="1"/>
    <col min="2563" max="2799" width="9.140625" style="949"/>
    <col min="2800" max="2800" width="8.140625" style="949" customWidth="1"/>
    <col min="2801" max="2801" width="3.7109375" style="949" customWidth="1"/>
    <col min="2802" max="2804" width="5.42578125" style="949" customWidth="1"/>
    <col min="2805" max="2805" width="50.28515625" style="949" customWidth="1"/>
    <col min="2806" max="2806" width="12.7109375" style="949" customWidth="1"/>
    <col min="2807" max="2807" width="11.7109375" style="949" bestFit="1" customWidth="1"/>
    <col min="2808" max="2808" width="9.140625" style="949"/>
    <col min="2809" max="2809" width="11.42578125" style="949" customWidth="1"/>
    <col min="2810" max="2810" width="11.7109375" style="949" bestFit="1" customWidth="1"/>
    <col min="2811" max="2812" width="10" style="949" bestFit="1" customWidth="1"/>
    <col min="2813" max="2813" width="4.5703125" style="949" customWidth="1"/>
    <col min="2814" max="2814" width="9.140625" style="949"/>
    <col min="2815" max="2815" width="4" style="949" bestFit="1" customWidth="1"/>
    <col min="2816" max="2816" width="15.28515625" style="949" customWidth="1"/>
    <col min="2817" max="2817" width="9.140625" style="949"/>
    <col min="2818" max="2818" width="11.7109375" style="949" customWidth="1"/>
    <col min="2819" max="3055" width="9.140625" style="949"/>
    <col min="3056" max="3056" width="8.140625" style="949" customWidth="1"/>
    <col min="3057" max="3057" width="3.7109375" style="949" customWidth="1"/>
    <col min="3058" max="3060" width="5.42578125" style="949" customWidth="1"/>
    <col min="3061" max="3061" width="50.28515625" style="949" customWidth="1"/>
    <col min="3062" max="3062" width="12.7109375" style="949" customWidth="1"/>
    <col min="3063" max="3063" width="11.7109375" style="949" bestFit="1" customWidth="1"/>
    <col min="3064" max="3064" width="9.140625" style="949"/>
    <col min="3065" max="3065" width="11.42578125" style="949" customWidth="1"/>
    <col min="3066" max="3066" width="11.7109375" style="949" bestFit="1" customWidth="1"/>
    <col min="3067" max="3068" width="10" style="949" bestFit="1" customWidth="1"/>
    <col min="3069" max="3069" width="4.5703125" style="949" customWidth="1"/>
    <col min="3070" max="3070" width="9.140625" style="949"/>
    <col min="3071" max="3071" width="4" style="949" bestFit="1" customWidth="1"/>
    <col min="3072" max="3072" width="15.28515625" style="949" customWidth="1"/>
    <col min="3073" max="3073" width="9.140625" style="949"/>
    <col min="3074" max="3074" width="11.7109375" style="949" customWidth="1"/>
    <col min="3075" max="3311" width="9.140625" style="949"/>
    <col min="3312" max="3312" width="8.140625" style="949" customWidth="1"/>
    <col min="3313" max="3313" width="3.7109375" style="949" customWidth="1"/>
    <col min="3314" max="3316" width="5.42578125" style="949" customWidth="1"/>
    <col min="3317" max="3317" width="50.28515625" style="949" customWidth="1"/>
    <col min="3318" max="3318" width="12.7109375" style="949" customWidth="1"/>
    <col min="3319" max="3319" width="11.7109375" style="949" bestFit="1" customWidth="1"/>
    <col min="3320" max="3320" width="9.140625" style="949"/>
    <col min="3321" max="3321" width="11.42578125" style="949" customWidth="1"/>
    <col min="3322" max="3322" width="11.7109375" style="949" bestFit="1" customWidth="1"/>
    <col min="3323" max="3324" width="10" style="949" bestFit="1" customWidth="1"/>
    <col min="3325" max="3325" width="4.5703125" style="949" customWidth="1"/>
    <col min="3326" max="3326" width="9.140625" style="949"/>
    <col min="3327" max="3327" width="4" style="949" bestFit="1" customWidth="1"/>
    <col min="3328" max="3328" width="15.28515625" style="949" customWidth="1"/>
    <col min="3329" max="3329" width="9.140625" style="949"/>
    <col min="3330" max="3330" width="11.7109375" style="949" customWidth="1"/>
    <col min="3331" max="3567" width="9.140625" style="949"/>
    <col min="3568" max="3568" width="8.140625" style="949" customWidth="1"/>
    <col min="3569" max="3569" width="3.7109375" style="949" customWidth="1"/>
    <col min="3570" max="3572" width="5.42578125" style="949" customWidth="1"/>
    <col min="3573" max="3573" width="50.28515625" style="949" customWidth="1"/>
    <col min="3574" max="3574" width="12.7109375" style="949" customWidth="1"/>
    <col min="3575" max="3575" width="11.7109375" style="949" bestFit="1" customWidth="1"/>
    <col min="3576" max="3576" width="9.140625" style="949"/>
    <col min="3577" max="3577" width="11.42578125" style="949" customWidth="1"/>
    <col min="3578" max="3578" width="11.7109375" style="949" bestFit="1" customWidth="1"/>
    <col min="3579" max="3580" width="10" style="949" bestFit="1" customWidth="1"/>
    <col min="3581" max="3581" width="4.5703125" style="949" customWidth="1"/>
    <col min="3582" max="3582" width="9.140625" style="949"/>
    <col min="3583" max="3583" width="4" style="949" bestFit="1" customWidth="1"/>
    <col min="3584" max="3584" width="15.28515625" style="949" customWidth="1"/>
    <col min="3585" max="3585" width="9.140625" style="949"/>
    <col min="3586" max="3586" width="11.7109375" style="949" customWidth="1"/>
    <col min="3587" max="3823" width="9.140625" style="949"/>
    <col min="3824" max="3824" width="8.140625" style="949" customWidth="1"/>
    <col min="3825" max="3825" width="3.7109375" style="949" customWidth="1"/>
    <col min="3826" max="3828" width="5.42578125" style="949" customWidth="1"/>
    <col min="3829" max="3829" width="50.28515625" style="949" customWidth="1"/>
    <col min="3830" max="3830" width="12.7109375" style="949" customWidth="1"/>
    <col min="3831" max="3831" width="11.7109375" style="949" bestFit="1" customWidth="1"/>
    <col min="3832" max="3832" width="9.140625" style="949"/>
    <col min="3833" max="3833" width="11.42578125" style="949" customWidth="1"/>
    <col min="3834" max="3834" width="11.7109375" style="949" bestFit="1" customWidth="1"/>
    <col min="3835" max="3836" width="10" style="949" bestFit="1" customWidth="1"/>
    <col min="3837" max="3837" width="4.5703125" style="949" customWidth="1"/>
    <col min="3838" max="3838" width="9.140625" style="949"/>
    <col min="3839" max="3839" width="4" style="949" bestFit="1" customWidth="1"/>
    <col min="3840" max="3840" width="15.28515625" style="949" customWidth="1"/>
    <col min="3841" max="3841" width="9.140625" style="949"/>
    <col min="3842" max="3842" width="11.7109375" style="949" customWidth="1"/>
    <col min="3843" max="4079" width="9.140625" style="949"/>
    <col min="4080" max="4080" width="8.140625" style="949" customWidth="1"/>
    <col min="4081" max="4081" width="3.7109375" style="949" customWidth="1"/>
    <col min="4082" max="4084" width="5.42578125" style="949" customWidth="1"/>
    <col min="4085" max="4085" width="50.28515625" style="949" customWidth="1"/>
    <col min="4086" max="4086" width="12.7109375" style="949" customWidth="1"/>
    <col min="4087" max="4087" width="11.7109375" style="949" bestFit="1" customWidth="1"/>
    <col min="4088" max="4088" width="9.140625" style="949"/>
    <col min="4089" max="4089" width="11.42578125" style="949" customWidth="1"/>
    <col min="4090" max="4090" width="11.7109375" style="949" bestFit="1" customWidth="1"/>
    <col min="4091" max="4092" width="10" style="949" bestFit="1" customWidth="1"/>
    <col min="4093" max="4093" width="4.5703125" style="949" customWidth="1"/>
    <col min="4094" max="4094" width="9.140625" style="949"/>
    <col min="4095" max="4095" width="4" style="949" bestFit="1" customWidth="1"/>
    <col min="4096" max="4096" width="15.28515625" style="949" customWidth="1"/>
    <col min="4097" max="4097" width="9.140625" style="949"/>
    <col min="4098" max="4098" width="11.7109375" style="949" customWidth="1"/>
    <col min="4099" max="4335" width="9.140625" style="949"/>
    <col min="4336" max="4336" width="8.140625" style="949" customWidth="1"/>
    <col min="4337" max="4337" width="3.7109375" style="949" customWidth="1"/>
    <col min="4338" max="4340" width="5.42578125" style="949" customWidth="1"/>
    <col min="4341" max="4341" width="50.28515625" style="949" customWidth="1"/>
    <col min="4342" max="4342" width="12.7109375" style="949" customWidth="1"/>
    <col min="4343" max="4343" width="11.7109375" style="949" bestFit="1" customWidth="1"/>
    <col min="4344" max="4344" width="9.140625" style="949"/>
    <col min="4345" max="4345" width="11.42578125" style="949" customWidth="1"/>
    <col min="4346" max="4346" width="11.7109375" style="949" bestFit="1" customWidth="1"/>
    <col min="4347" max="4348" width="10" style="949" bestFit="1" customWidth="1"/>
    <col min="4349" max="4349" width="4.5703125" style="949" customWidth="1"/>
    <col min="4350" max="4350" width="9.140625" style="949"/>
    <col min="4351" max="4351" width="4" style="949" bestFit="1" customWidth="1"/>
    <col min="4352" max="4352" width="15.28515625" style="949" customWidth="1"/>
    <col min="4353" max="4353" width="9.140625" style="949"/>
    <col min="4354" max="4354" width="11.7109375" style="949" customWidth="1"/>
    <col min="4355" max="4591" width="9.140625" style="949"/>
    <col min="4592" max="4592" width="8.140625" style="949" customWidth="1"/>
    <col min="4593" max="4593" width="3.7109375" style="949" customWidth="1"/>
    <col min="4594" max="4596" width="5.42578125" style="949" customWidth="1"/>
    <col min="4597" max="4597" width="50.28515625" style="949" customWidth="1"/>
    <col min="4598" max="4598" width="12.7109375" style="949" customWidth="1"/>
    <col min="4599" max="4599" width="11.7109375" style="949" bestFit="1" customWidth="1"/>
    <col min="4600" max="4600" width="9.140625" style="949"/>
    <col min="4601" max="4601" width="11.42578125" style="949" customWidth="1"/>
    <col min="4602" max="4602" width="11.7109375" style="949" bestFit="1" customWidth="1"/>
    <col min="4603" max="4604" width="10" style="949" bestFit="1" customWidth="1"/>
    <col min="4605" max="4605" width="4.5703125" style="949" customWidth="1"/>
    <col min="4606" max="4606" width="9.140625" style="949"/>
    <col min="4607" max="4607" width="4" style="949" bestFit="1" customWidth="1"/>
    <col min="4608" max="4608" width="15.28515625" style="949" customWidth="1"/>
    <col min="4609" max="4609" width="9.140625" style="949"/>
    <col min="4610" max="4610" width="11.7109375" style="949" customWidth="1"/>
    <col min="4611" max="4847" width="9.140625" style="949"/>
    <col min="4848" max="4848" width="8.140625" style="949" customWidth="1"/>
    <col min="4849" max="4849" width="3.7109375" style="949" customWidth="1"/>
    <col min="4850" max="4852" width="5.42578125" style="949" customWidth="1"/>
    <col min="4853" max="4853" width="50.28515625" style="949" customWidth="1"/>
    <col min="4854" max="4854" width="12.7109375" style="949" customWidth="1"/>
    <col min="4855" max="4855" width="11.7109375" style="949" bestFit="1" customWidth="1"/>
    <col min="4856" max="4856" width="9.140625" style="949"/>
    <col min="4857" max="4857" width="11.42578125" style="949" customWidth="1"/>
    <col min="4858" max="4858" width="11.7109375" style="949" bestFit="1" customWidth="1"/>
    <col min="4859" max="4860" width="10" style="949" bestFit="1" customWidth="1"/>
    <col min="4861" max="4861" width="4.5703125" style="949" customWidth="1"/>
    <col min="4862" max="4862" width="9.140625" style="949"/>
    <col min="4863" max="4863" width="4" style="949" bestFit="1" customWidth="1"/>
    <col min="4864" max="4864" width="15.28515625" style="949" customWidth="1"/>
    <col min="4865" max="4865" width="9.140625" style="949"/>
    <col min="4866" max="4866" width="11.7109375" style="949" customWidth="1"/>
    <col min="4867" max="5103" width="9.140625" style="949"/>
    <col min="5104" max="5104" width="8.140625" style="949" customWidth="1"/>
    <col min="5105" max="5105" width="3.7109375" style="949" customWidth="1"/>
    <col min="5106" max="5108" width="5.42578125" style="949" customWidth="1"/>
    <col min="5109" max="5109" width="50.28515625" style="949" customWidth="1"/>
    <col min="5110" max="5110" width="12.7109375" style="949" customWidth="1"/>
    <col min="5111" max="5111" width="11.7109375" style="949" bestFit="1" customWidth="1"/>
    <col min="5112" max="5112" width="9.140625" style="949"/>
    <col min="5113" max="5113" width="11.42578125" style="949" customWidth="1"/>
    <col min="5114" max="5114" width="11.7109375" style="949" bestFit="1" customWidth="1"/>
    <col min="5115" max="5116" width="10" style="949" bestFit="1" customWidth="1"/>
    <col min="5117" max="5117" width="4.5703125" style="949" customWidth="1"/>
    <col min="5118" max="5118" width="9.140625" style="949"/>
    <col min="5119" max="5119" width="4" style="949" bestFit="1" customWidth="1"/>
    <col min="5120" max="5120" width="15.28515625" style="949" customWidth="1"/>
    <col min="5121" max="5121" width="9.140625" style="949"/>
    <col min="5122" max="5122" width="11.7109375" style="949" customWidth="1"/>
    <col min="5123" max="5359" width="9.140625" style="949"/>
    <col min="5360" max="5360" width="8.140625" style="949" customWidth="1"/>
    <col min="5361" max="5361" width="3.7109375" style="949" customWidth="1"/>
    <col min="5362" max="5364" width="5.42578125" style="949" customWidth="1"/>
    <col min="5365" max="5365" width="50.28515625" style="949" customWidth="1"/>
    <col min="5366" max="5366" width="12.7109375" style="949" customWidth="1"/>
    <col min="5367" max="5367" width="11.7109375" style="949" bestFit="1" customWidth="1"/>
    <col min="5368" max="5368" width="9.140625" style="949"/>
    <col min="5369" max="5369" width="11.42578125" style="949" customWidth="1"/>
    <col min="5370" max="5370" width="11.7109375" style="949" bestFit="1" customWidth="1"/>
    <col min="5371" max="5372" width="10" style="949" bestFit="1" customWidth="1"/>
    <col min="5373" max="5373" width="4.5703125" style="949" customWidth="1"/>
    <col min="5374" max="5374" width="9.140625" style="949"/>
    <col min="5375" max="5375" width="4" style="949" bestFit="1" customWidth="1"/>
    <col min="5376" max="5376" width="15.28515625" style="949" customWidth="1"/>
    <col min="5377" max="5377" width="9.140625" style="949"/>
    <col min="5378" max="5378" width="11.7109375" style="949" customWidth="1"/>
    <col min="5379" max="5615" width="9.140625" style="949"/>
    <col min="5616" max="5616" width="8.140625" style="949" customWidth="1"/>
    <col min="5617" max="5617" width="3.7109375" style="949" customWidth="1"/>
    <col min="5618" max="5620" width="5.42578125" style="949" customWidth="1"/>
    <col min="5621" max="5621" width="50.28515625" style="949" customWidth="1"/>
    <col min="5622" max="5622" width="12.7109375" style="949" customWidth="1"/>
    <col min="5623" max="5623" width="11.7109375" style="949" bestFit="1" customWidth="1"/>
    <col min="5624" max="5624" width="9.140625" style="949"/>
    <col min="5625" max="5625" width="11.42578125" style="949" customWidth="1"/>
    <col min="5626" max="5626" width="11.7109375" style="949" bestFit="1" customWidth="1"/>
    <col min="5627" max="5628" width="10" style="949" bestFit="1" customWidth="1"/>
    <col min="5629" max="5629" width="4.5703125" style="949" customWidth="1"/>
    <col min="5630" max="5630" width="9.140625" style="949"/>
    <col min="5631" max="5631" width="4" style="949" bestFit="1" customWidth="1"/>
    <col min="5632" max="5632" width="15.28515625" style="949" customWidth="1"/>
    <col min="5633" max="5633" width="9.140625" style="949"/>
    <col min="5634" max="5634" width="11.7109375" style="949" customWidth="1"/>
    <col min="5635" max="5871" width="9.140625" style="949"/>
    <col min="5872" max="5872" width="8.140625" style="949" customWidth="1"/>
    <col min="5873" max="5873" width="3.7109375" style="949" customWidth="1"/>
    <col min="5874" max="5876" width="5.42578125" style="949" customWidth="1"/>
    <col min="5877" max="5877" width="50.28515625" style="949" customWidth="1"/>
    <col min="5878" max="5878" width="12.7109375" style="949" customWidth="1"/>
    <col min="5879" max="5879" width="11.7109375" style="949" bestFit="1" customWidth="1"/>
    <col min="5880" max="5880" width="9.140625" style="949"/>
    <col min="5881" max="5881" width="11.42578125" style="949" customWidth="1"/>
    <col min="5882" max="5882" width="11.7109375" style="949" bestFit="1" customWidth="1"/>
    <col min="5883" max="5884" width="10" style="949" bestFit="1" customWidth="1"/>
    <col min="5885" max="5885" width="4.5703125" style="949" customWidth="1"/>
    <col min="5886" max="5886" width="9.140625" style="949"/>
    <col min="5887" max="5887" width="4" style="949" bestFit="1" customWidth="1"/>
    <col min="5888" max="5888" width="15.28515625" style="949" customWidth="1"/>
    <col min="5889" max="5889" width="9.140625" style="949"/>
    <col min="5890" max="5890" width="11.7109375" style="949" customWidth="1"/>
    <col min="5891" max="6127" width="9.140625" style="949"/>
    <col min="6128" max="6128" width="8.140625" style="949" customWidth="1"/>
    <col min="6129" max="6129" width="3.7109375" style="949" customWidth="1"/>
    <col min="6130" max="6132" width="5.42578125" style="949" customWidth="1"/>
    <col min="6133" max="6133" width="50.28515625" style="949" customWidth="1"/>
    <col min="6134" max="6134" width="12.7109375" style="949" customWidth="1"/>
    <col min="6135" max="6135" width="11.7109375" style="949" bestFit="1" customWidth="1"/>
    <col min="6136" max="6136" width="9.140625" style="949"/>
    <col min="6137" max="6137" width="11.42578125" style="949" customWidth="1"/>
    <col min="6138" max="6138" width="11.7109375" style="949" bestFit="1" customWidth="1"/>
    <col min="6139" max="6140" width="10" style="949" bestFit="1" customWidth="1"/>
    <col min="6141" max="6141" width="4.5703125" style="949" customWidth="1"/>
    <col min="6142" max="6142" width="9.140625" style="949"/>
    <col min="6143" max="6143" width="4" style="949" bestFit="1" customWidth="1"/>
    <col min="6144" max="6144" width="15.28515625" style="949" customWidth="1"/>
    <col min="6145" max="6145" width="9.140625" style="949"/>
    <col min="6146" max="6146" width="11.7109375" style="949" customWidth="1"/>
    <col min="6147" max="6383" width="9.140625" style="949"/>
    <col min="6384" max="6384" width="8.140625" style="949" customWidth="1"/>
    <col min="6385" max="6385" width="3.7109375" style="949" customWidth="1"/>
    <col min="6386" max="6388" width="5.42578125" style="949" customWidth="1"/>
    <col min="6389" max="6389" width="50.28515625" style="949" customWidth="1"/>
    <col min="6390" max="6390" width="12.7109375" style="949" customWidth="1"/>
    <col min="6391" max="6391" width="11.7109375" style="949" bestFit="1" customWidth="1"/>
    <col min="6392" max="6392" width="9.140625" style="949"/>
    <col min="6393" max="6393" width="11.42578125" style="949" customWidth="1"/>
    <col min="6394" max="6394" width="11.7109375" style="949" bestFit="1" customWidth="1"/>
    <col min="6395" max="6396" width="10" style="949" bestFit="1" customWidth="1"/>
    <col min="6397" max="6397" width="4.5703125" style="949" customWidth="1"/>
    <col min="6398" max="6398" width="9.140625" style="949"/>
    <col min="6399" max="6399" width="4" style="949" bestFit="1" customWidth="1"/>
    <col min="6400" max="6400" width="15.28515625" style="949" customWidth="1"/>
    <col min="6401" max="6401" width="9.140625" style="949"/>
    <col min="6402" max="6402" width="11.7109375" style="949" customWidth="1"/>
    <col min="6403" max="6639" width="9.140625" style="949"/>
    <col min="6640" max="6640" width="8.140625" style="949" customWidth="1"/>
    <col min="6641" max="6641" width="3.7109375" style="949" customWidth="1"/>
    <col min="6642" max="6644" width="5.42578125" style="949" customWidth="1"/>
    <col min="6645" max="6645" width="50.28515625" style="949" customWidth="1"/>
    <col min="6646" max="6646" width="12.7109375" style="949" customWidth="1"/>
    <col min="6647" max="6647" width="11.7109375" style="949" bestFit="1" customWidth="1"/>
    <col min="6648" max="6648" width="9.140625" style="949"/>
    <col min="6649" max="6649" width="11.42578125" style="949" customWidth="1"/>
    <col min="6650" max="6650" width="11.7109375" style="949" bestFit="1" customWidth="1"/>
    <col min="6651" max="6652" width="10" style="949" bestFit="1" customWidth="1"/>
    <col min="6653" max="6653" width="4.5703125" style="949" customWidth="1"/>
    <col min="6654" max="6654" width="9.140625" style="949"/>
    <col min="6655" max="6655" width="4" style="949" bestFit="1" customWidth="1"/>
    <col min="6656" max="6656" width="15.28515625" style="949" customWidth="1"/>
    <col min="6657" max="6657" width="9.140625" style="949"/>
    <col min="6658" max="6658" width="11.7109375" style="949" customWidth="1"/>
    <col min="6659" max="6895" width="9.140625" style="949"/>
    <col min="6896" max="6896" width="8.140625" style="949" customWidth="1"/>
    <col min="6897" max="6897" width="3.7109375" style="949" customWidth="1"/>
    <col min="6898" max="6900" width="5.42578125" style="949" customWidth="1"/>
    <col min="6901" max="6901" width="50.28515625" style="949" customWidth="1"/>
    <col min="6902" max="6902" width="12.7109375" style="949" customWidth="1"/>
    <col min="6903" max="6903" width="11.7109375" style="949" bestFit="1" customWidth="1"/>
    <col min="6904" max="6904" width="9.140625" style="949"/>
    <col min="6905" max="6905" width="11.42578125" style="949" customWidth="1"/>
    <col min="6906" max="6906" width="11.7109375" style="949" bestFit="1" customWidth="1"/>
    <col min="6907" max="6908" width="10" style="949" bestFit="1" customWidth="1"/>
    <col min="6909" max="6909" width="4.5703125" style="949" customWidth="1"/>
    <col min="6910" max="6910" width="9.140625" style="949"/>
    <col min="6911" max="6911" width="4" style="949" bestFit="1" customWidth="1"/>
    <col min="6912" max="6912" width="15.28515625" style="949" customWidth="1"/>
    <col min="6913" max="6913" width="9.140625" style="949"/>
    <col min="6914" max="6914" width="11.7109375" style="949" customWidth="1"/>
    <col min="6915" max="7151" width="9.140625" style="949"/>
    <col min="7152" max="7152" width="8.140625" style="949" customWidth="1"/>
    <col min="7153" max="7153" width="3.7109375" style="949" customWidth="1"/>
    <col min="7154" max="7156" width="5.42578125" style="949" customWidth="1"/>
    <col min="7157" max="7157" width="50.28515625" style="949" customWidth="1"/>
    <col min="7158" max="7158" width="12.7109375" style="949" customWidth="1"/>
    <col min="7159" max="7159" width="11.7109375" style="949" bestFit="1" customWidth="1"/>
    <col min="7160" max="7160" width="9.140625" style="949"/>
    <col min="7161" max="7161" width="11.42578125" style="949" customWidth="1"/>
    <col min="7162" max="7162" width="11.7109375" style="949" bestFit="1" customWidth="1"/>
    <col min="7163" max="7164" width="10" style="949" bestFit="1" customWidth="1"/>
    <col min="7165" max="7165" width="4.5703125" style="949" customWidth="1"/>
    <col min="7166" max="7166" width="9.140625" style="949"/>
    <col min="7167" max="7167" width="4" style="949" bestFit="1" customWidth="1"/>
    <col min="7168" max="7168" width="15.28515625" style="949" customWidth="1"/>
    <col min="7169" max="7169" width="9.140625" style="949"/>
    <col min="7170" max="7170" width="11.7109375" style="949" customWidth="1"/>
    <col min="7171" max="7407" width="9.140625" style="949"/>
    <col min="7408" max="7408" width="8.140625" style="949" customWidth="1"/>
    <col min="7409" max="7409" width="3.7109375" style="949" customWidth="1"/>
    <col min="7410" max="7412" width="5.42578125" style="949" customWidth="1"/>
    <col min="7413" max="7413" width="50.28515625" style="949" customWidth="1"/>
    <col min="7414" max="7414" width="12.7109375" style="949" customWidth="1"/>
    <col min="7415" max="7415" width="11.7109375" style="949" bestFit="1" customWidth="1"/>
    <col min="7416" max="7416" width="9.140625" style="949"/>
    <col min="7417" max="7417" width="11.42578125" style="949" customWidth="1"/>
    <col min="7418" max="7418" width="11.7109375" style="949" bestFit="1" customWidth="1"/>
    <col min="7419" max="7420" width="10" style="949" bestFit="1" customWidth="1"/>
    <col min="7421" max="7421" width="4.5703125" style="949" customWidth="1"/>
    <col min="7422" max="7422" width="9.140625" style="949"/>
    <col min="7423" max="7423" width="4" style="949" bestFit="1" customWidth="1"/>
    <col min="7424" max="7424" width="15.28515625" style="949" customWidth="1"/>
    <col min="7425" max="7425" width="9.140625" style="949"/>
    <col min="7426" max="7426" width="11.7109375" style="949" customWidth="1"/>
    <col min="7427" max="7663" width="9.140625" style="949"/>
    <col min="7664" max="7664" width="8.140625" style="949" customWidth="1"/>
    <col min="7665" max="7665" width="3.7109375" style="949" customWidth="1"/>
    <col min="7666" max="7668" width="5.42578125" style="949" customWidth="1"/>
    <col min="7669" max="7669" width="50.28515625" style="949" customWidth="1"/>
    <col min="7670" max="7670" width="12.7109375" style="949" customWidth="1"/>
    <col min="7671" max="7671" width="11.7109375" style="949" bestFit="1" customWidth="1"/>
    <col min="7672" max="7672" width="9.140625" style="949"/>
    <col min="7673" max="7673" width="11.42578125" style="949" customWidth="1"/>
    <col min="7674" max="7674" width="11.7109375" style="949" bestFit="1" customWidth="1"/>
    <col min="7675" max="7676" width="10" style="949" bestFit="1" customWidth="1"/>
    <col min="7677" max="7677" width="4.5703125" style="949" customWidth="1"/>
    <col min="7678" max="7678" width="9.140625" style="949"/>
    <col min="7679" max="7679" width="4" style="949" bestFit="1" customWidth="1"/>
    <col min="7680" max="7680" width="15.28515625" style="949" customWidth="1"/>
    <col min="7681" max="7681" width="9.140625" style="949"/>
    <col min="7682" max="7682" width="11.7109375" style="949" customWidth="1"/>
    <col min="7683" max="7919" width="9.140625" style="949"/>
    <col min="7920" max="7920" width="8.140625" style="949" customWidth="1"/>
    <col min="7921" max="7921" width="3.7109375" style="949" customWidth="1"/>
    <col min="7922" max="7924" width="5.42578125" style="949" customWidth="1"/>
    <col min="7925" max="7925" width="50.28515625" style="949" customWidth="1"/>
    <col min="7926" max="7926" width="12.7109375" style="949" customWidth="1"/>
    <col min="7927" max="7927" width="11.7109375" style="949" bestFit="1" customWidth="1"/>
    <col min="7928" max="7928" width="9.140625" style="949"/>
    <col min="7929" max="7929" width="11.42578125" style="949" customWidth="1"/>
    <col min="7930" max="7930" width="11.7109375" style="949" bestFit="1" customWidth="1"/>
    <col min="7931" max="7932" width="10" style="949" bestFit="1" customWidth="1"/>
    <col min="7933" max="7933" width="4.5703125" style="949" customWidth="1"/>
    <col min="7934" max="7934" width="9.140625" style="949"/>
    <col min="7935" max="7935" width="4" style="949" bestFit="1" customWidth="1"/>
    <col min="7936" max="7936" width="15.28515625" style="949" customWidth="1"/>
    <col min="7937" max="7937" width="9.140625" style="949"/>
    <col min="7938" max="7938" width="11.7109375" style="949" customWidth="1"/>
    <col min="7939" max="8175" width="9.140625" style="949"/>
    <col min="8176" max="8176" width="8.140625" style="949" customWidth="1"/>
    <col min="8177" max="8177" width="3.7109375" style="949" customWidth="1"/>
    <col min="8178" max="8180" width="5.42578125" style="949" customWidth="1"/>
    <col min="8181" max="8181" width="50.28515625" style="949" customWidth="1"/>
    <col min="8182" max="8182" width="12.7109375" style="949" customWidth="1"/>
    <col min="8183" max="8183" width="11.7109375" style="949" bestFit="1" customWidth="1"/>
    <col min="8184" max="8184" width="9.140625" style="949"/>
    <col min="8185" max="8185" width="11.42578125" style="949" customWidth="1"/>
    <col min="8186" max="8186" width="11.7109375" style="949" bestFit="1" customWidth="1"/>
    <col min="8187" max="8188" width="10" style="949" bestFit="1" customWidth="1"/>
    <col min="8189" max="8189" width="4.5703125" style="949" customWidth="1"/>
    <col min="8190" max="8190" width="9.140625" style="949"/>
    <col min="8191" max="8191" width="4" style="949" bestFit="1" customWidth="1"/>
    <col min="8192" max="8192" width="15.28515625" style="949" customWidth="1"/>
    <col min="8193" max="8193" width="9.140625" style="949"/>
    <col min="8194" max="8194" width="11.7109375" style="949" customWidth="1"/>
    <col min="8195" max="8431" width="9.140625" style="949"/>
    <col min="8432" max="8432" width="8.140625" style="949" customWidth="1"/>
    <col min="8433" max="8433" width="3.7109375" style="949" customWidth="1"/>
    <col min="8434" max="8436" width="5.42578125" style="949" customWidth="1"/>
    <col min="8437" max="8437" width="50.28515625" style="949" customWidth="1"/>
    <col min="8438" max="8438" width="12.7109375" style="949" customWidth="1"/>
    <col min="8439" max="8439" width="11.7109375" style="949" bestFit="1" customWidth="1"/>
    <col min="8440" max="8440" width="9.140625" style="949"/>
    <col min="8441" max="8441" width="11.42578125" style="949" customWidth="1"/>
    <col min="8442" max="8442" width="11.7109375" style="949" bestFit="1" customWidth="1"/>
    <col min="8443" max="8444" width="10" style="949" bestFit="1" customWidth="1"/>
    <col min="8445" max="8445" width="4.5703125" style="949" customWidth="1"/>
    <col min="8446" max="8446" width="9.140625" style="949"/>
    <col min="8447" max="8447" width="4" style="949" bestFit="1" customWidth="1"/>
    <col min="8448" max="8448" width="15.28515625" style="949" customWidth="1"/>
    <col min="8449" max="8449" width="9.140625" style="949"/>
    <col min="8450" max="8450" width="11.7109375" style="949" customWidth="1"/>
    <col min="8451" max="8687" width="9.140625" style="949"/>
    <col min="8688" max="8688" width="8.140625" style="949" customWidth="1"/>
    <col min="8689" max="8689" width="3.7109375" style="949" customWidth="1"/>
    <col min="8690" max="8692" width="5.42578125" style="949" customWidth="1"/>
    <col min="8693" max="8693" width="50.28515625" style="949" customWidth="1"/>
    <col min="8694" max="8694" width="12.7109375" style="949" customWidth="1"/>
    <col min="8695" max="8695" width="11.7109375" style="949" bestFit="1" customWidth="1"/>
    <col min="8696" max="8696" width="9.140625" style="949"/>
    <col min="8697" max="8697" width="11.42578125" style="949" customWidth="1"/>
    <col min="8698" max="8698" width="11.7109375" style="949" bestFit="1" customWidth="1"/>
    <col min="8699" max="8700" width="10" style="949" bestFit="1" customWidth="1"/>
    <col min="8701" max="8701" width="4.5703125" style="949" customWidth="1"/>
    <col min="8702" max="8702" width="9.140625" style="949"/>
    <col min="8703" max="8703" width="4" style="949" bestFit="1" customWidth="1"/>
    <col min="8704" max="8704" width="15.28515625" style="949" customWidth="1"/>
    <col min="8705" max="8705" width="9.140625" style="949"/>
    <col min="8706" max="8706" width="11.7109375" style="949" customWidth="1"/>
    <col min="8707" max="8943" width="9.140625" style="949"/>
    <col min="8944" max="8944" width="8.140625" style="949" customWidth="1"/>
    <col min="8945" max="8945" width="3.7109375" style="949" customWidth="1"/>
    <col min="8946" max="8948" width="5.42578125" style="949" customWidth="1"/>
    <col min="8949" max="8949" width="50.28515625" style="949" customWidth="1"/>
    <col min="8950" max="8950" width="12.7109375" style="949" customWidth="1"/>
    <col min="8951" max="8951" width="11.7109375" style="949" bestFit="1" customWidth="1"/>
    <col min="8952" max="8952" width="9.140625" style="949"/>
    <col min="8953" max="8953" width="11.42578125" style="949" customWidth="1"/>
    <col min="8954" max="8954" width="11.7109375" style="949" bestFit="1" customWidth="1"/>
    <col min="8955" max="8956" width="10" style="949" bestFit="1" customWidth="1"/>
    <col min="8957" max="8957" width="4.5703125" style="949" customWidth="1"/>
    <col min="8958" max="8958" width="9.140625" style="949"/>
    <col min="8959" max="8959" width="4" style="949" bestFit="1" customWidth="1"/>
    <col min="8960" max="8960" width="15.28515625" style="949" customWidth="1"/>
    <col min="8961" max="8961" width="9.140625" style="949"/>
    <col min="8962" max="8962" width="11.7109375" style="949" customWidth="1"/>
    <col min="8963" max="9199" width="9.140625" style="949"/>
    <col min="9200" max="9200" width="8.140625" style="949" customWidth="1"/>
    <col min="9201" max="9201" width="3.7109375" style="949" customWidth="1"/>
    <col min="9202" max="9204" width="5.42578125" style="949" customWidth="1"/>
    <col min="9205" max="9205" width="50.28515625" style="949" customWidth="1"/>
    <col min="9206" max="9206" width="12.7109375" style="949" customWidth="1"/>
    <col min="9207" max="9207" width="11.7109375" style="949" bestFit="1" customWidth="1"/>
    <col min="9208" max="9208" width="9.140625" style="949"/>
    <col min="9209" max="9209" width="11.42578125" style="949" customWidth="1"/>
    <col min="9210" max="9210" width="11.7109375" style="949" bestFit="1" customWidth="1"/>
    <col min="9211" max="9212" width="10" style="949" bestFit="1" customWidth="1"/>
    <col min="9213" max="9213" width="4.5703125" style="949" customWidth="1"/>
    <col min="9214" max="9214" width="9.140625" style="949"/>
    <col min="9215" max="9215" width="4" style="949" bestFit="1" customWidth="1"/>
    <col min="9216" max="9216" width="15.28515625" style="949" customWidth="1"/>
    <col min="9217" max="9217" width="9.140625" style="949"/>
    <col min="9218" max="9218" width="11.7109375" style="949" customWidth="1"/>
    <col min="9219" max="9455" width="9.140625" style="949"/>
    <col min="9456" max="9456" width="8.140625" style="949" customWidth="1"/>
    <col min="9457" max="9457" width="3.7109375" style="949" customWidth="1"/>
    <col min="9458" max="9460" width="5.42578125" style="949" customWidth="1"/>
    <col min="9461" max="9461" width="50.28515625" style="949" customWidth="1"/>
    <col min="9462" max="9462" width="12.7109375" style="949" customWidth="1"/>
    <col min="9463" max="9463" width="11.7109375" style="949" bestFit="1" customWidth="1"/>
    <col min="9464" max="9464" width="9.140625" style="949"/>
    <col min="9465" max="9465" width="11.42578125" style="949" customWidth="1"/>
    <col min="9466" max="9466" width="11.7109375" style="949" bestFit="1" customWidth="1"/>
    <col min="9467" max="9468" width="10" style="949" bestFit="1" customWidth="1"/>
    <col min="9469" max="9469" width="4.5703125" style="949" customWidth="1"/>
    <col min="9470" max="9470" width="9.140625" style="949"/>
    <col min="9471" max="9471" width="4" style="949" bestFit="1" customWidth="1"/>
    <col min="9472" max="9472" width="15.28515625" style="949" customWidth="1"/>
    <col min="9473" max="9473" width="9.140625" style="949"/>
    <col min="9474" max="9474" width="11.7109375" style="949" customWidth="1"/>
    <col min="9475" max="9711" width="9.140625" style="949"/>
    <col min="9712" max="9712" width="8.140625" style="949" customWidth="1"/>
    <col min="9713" max="9713" width="3.7109375" style="949" customWidth="1"/>
    <col min="9714" max="9716" width="5.42578125" style="949" customWidth="1"/>
    <col min="9717" max="9717" width="50.28515625" style="949" customWidth="1"/>
    <col min="9718" max="9718" width="12.7109375" style="949" customWidth="1"/>
    <col min="9719" max="9719" width="11.7109375" style="949" bestFit="1" customWidth="1"/>
    <col min="9720" max="9720" width="9.140625" style="949"/>
    <col min="9721" max="9721" width="11.42578125" style="949" customWidth="1"/>
    <col min="9722" max="9722" width="11.7109375" style="949" bestFit="1" customWidth="1"/>
    <col min="9723" max="9724" width="10" style="949" bestFit="1" customWidth="1"/>
    <col min="9725" max="9725" width="4.5703125" style="949" customWidth="1"/>
    <col min="9726" max="9726" width="9.140625" style="949"/>
    <col min="9727" max="9727" width="4" style="949" bestFit="1" customWidth="1"/>
    <col min="9728" max="9728" width="15.28515625" style="949" customWidth="1"/>
    <col min="9729" max="9729" width="9.140625" style="949"/>
    <col min="9730" max="9730" width="11.7109375" style="949" customWidth="1"/>
    <col min="9731" max="9967" width="9.140625" style="949"/>
    <col min="9968" max="9968" width="8.140625" style="949" customWidth="1"/>
    <col min="9969" max="9969" width="3.7109375" style="949" customWidth="1"/>
    <col min="9970" max="9972" width="5.42578125" style="949" customWidth="1"/>
    <col min="9973" max="9973" width="50.28515625" style="949" customWidth="1"/>
    <col min="9974" max="9974" width="12.7109375" style="949" customWidth="1"/>
    <col min="9975" max="9975" width="11.7109375" style="949" bestFit="1" customWidth="1"/>
    <col min="9976" max="9976" width="9.140625" style="949"/>
    <col min="9977" max="9977" width="11.42578125" style="949" customWidth="1"/>
    <col min="9978" max="9978" width="11.7109375" style="949" bestFit="1" customWidth="1"/>
    <col min="9979" max="9980" width="10" style="949" bestFit="1" customWidth="1"/>
    <col min="9981" max="9981" width="4.5703125" style="949" customWidth="1"/>
    <col min="9982" max="9982" width="9.140625" style="949"/>
    <col min="9983" max="9983" width="4" style="949" bestFit="1" customWidth="1"/>
    <col min="9984" max="9984" width="15.28515625" style="949" customWidth="1"/>
    <col min="9985" max="9985" width="9.140625" style="949"/>
    <col min="9986" max="9986" width="11.7109375" style="949" customWidth="1"/>
    <col min="9987" max="10223" width="9.140625" style="949"/>
    <col min="10224" max="10224" width="8.140625" style="949" customWidth="1"/>
    <col min="10225" max="10225" width="3.7109375" style="949" customWidth="1"/>
    <col min="10226" max="10228" width="5.42578125" style="949" customWidth="1"/>
    <col min="10229" max="10229" width="50.28515625" style="949" customWidth="1"/>
    <col min="10230" max="10230" width="12.7109375" style="949" customWidth="1"/>
    <col min="10231" max="10231" width="11.7109375" style="949" bestFit="1" customWidth="1"/>
    <col min="10232" max="10232" width="9.140625" style="949"/>
    <col min="10233" max="10233" width="11.42578125" style="949" customWidth="1"/>
    <col min="10234" max="10234" width="11.7109375" style="949" bestFit="1" customWidth="1"/>
    <col min="10235" max="10236" width="10" style="949" bestFit="1" customWidth="1"/>
    <col min="10237" max="10237" width="4.5703125" style="949" customWidth="1"/>
    <col min="10238" max="10238" width="9.140625" style="949"/>
    <col min="10239" max="10239" width="4" style="949" bestFit="1" customWidth="1"/>
    <col min="10240" max="10240" width="15.28515625" style="949" customWidth="1"/>
    <col min="10241" max="10241" width="9.140625" style="949"/>
    <col min="10242" max="10242" width="11.7109375" style="949" customWidth="1"/>
    <col min="10243" max="10479" width="9.140625" style="949"/>
    <col min="10480" max="10480" width="8.140625" style="949" customWidth="1"/>
    <col min="10481" max="10481" width="3.7109375" style="949" customWidth="1"/>
    <col min="10482" max="10484" width="5.42578125" style="949" customWidth="1"/>
    <col min="10485" max="10485" width="50.28515625" style="949" customWidth="1"/>
    <col min="10486" max="10486" width="12.7109375" style="949" customWidth="1"/>
    <col min="10487" max="10487" width="11.7109375" style="949" bestFit="1" customWidth="1"/>
    <col min="10488" max="10488" width="9.140625" style="949"/>
    <col min="10489" max="10489" width="11.42578125" style="949" customWidth="1"/>
    <col min="10490" max="10490" width="11.7109375" style="949" bestFit="1" customWidth="1"/>
    <col min="10491" max="10492" width="10" style="949" bestFit="1" customWidth="1"/>
    <col min="10493" max="10493" width="4.5703125" style="949" customWidth="1"/>
    <col min="10494" max="10494" width="9.140625" style="949"/>
    <col min="10495" max="10495" width="4" style="949" bestFit="1" customWidth="1"/>
    <col min="10496" max="10496" width="15.28515625" style="949" customWidth="1"/>
    <col min="10497" max="10497" width="9.140625" style="949"/>
    <col min="10498" max="10498" width="11.7109375" style="949" customWidth="1"/>
    <col min="10499" max="10735" width="9.140625" style="949"/>
    <col min="10736" max="10736" width="8.140625" style="949" customWidth="1"/>
    <col min="10737" max="10737" width="3.7109375" style="949" customWidth="1"/>
    <col min="10738" max="10740" width="5.42578125" style="949" customWidth="1"/>
    <col min="10741" max="10741" width="50.28515625" style="949" customWidth="1"/>
    <col min="10742" max="10742" width="12.7109375" style="949" customWidth="1"/>
    <col min="10743" max="10743" width="11.7109375" style="949" bestFit="1" customWidth="1"/>
    <col min="10744" max="10744" width="9.140625" style="949"/>
    <col min="10745" max="10745" width="11.42578125" style="949" customWidth="1"/>
    <col min="10746" max="10746" width="11.7109375" style="949" bestFit="1" customWidth="1"/>
    <col min="10747" max="10748" width="10" style="949" bestFit="1" customWidth="1"/>
    <col min="10749" max="10749" width="4.5703125" style="949" customWidth="1"/>
    <col min="10750" max="10750" width="9.140625" style="949"/>
    <col min="10751" max="10751" width="4" style="949" bestFit="1" customWidth="1"/>
    <col min="10752" max="10752" width="15.28515625" style="949" customWidth="1"/>
    <col min="10753" max="10753" width="9.140625" style="949"/>
    <col min="10754" max="10754" width="11.7109375" style="949" customWidth="1"/>
    <col min="10755" max="10991" width="9.140625" style="949"/>
    <col min="10992" max="10992" width="8.140625" style="949" customWidth="1"/>
    <col min="10993" max="10993" width="3.7109375" style="949" customWidth="1"/>
    <col min="10994" max="10996" width="5.42578125" style="949" customWidth="1"/>
    <col min="10997" max="10997" width="50.28515625" style="949" customWidth="1"/>
    <col min="10998" max="10998" width="12.7109375" style="949" customWidth="1"/>
    <col min="10999" max="10999" width="11.7109375" style="949" bestFit="1" customWidth="1"/>
    <col min="11000" max="11000" width="9.140625" style="949"/>
    <col min="11001" max="11001" width="11.42578125" style="949" customWidth="1"/>
    <col min="11002" max="11002" width="11.7109375" style="949" bestFit="1" customWidth="1"/>
    <col min="11003" max="11004" width="10" style="949" bestFit="1" customWidth="1"/>
    <col min="11005" max="11005" width="4.5703125" style="949" customWidth="1"/>
    <col min="11006" max="11006" width="9.140625" style="949"/>
    <col min="11007" max="11007" width="4" style="949" bestFit="1" customWidth="1"/>
    <col min="11008" max="11008" width="15.28515625" style="949" customWidth="1"/>
    <col min="11009" max="11009" width="9.140625" style="949"/>
    <col min="11010" max="11010" width="11.7109375" style="949" customWidth="1"/>
    <col min="11011" max="11247" width="9.140625" style="949"/>
    <col min="11248" max="11248" width="8.140625" style="949" customWidth="1"/>
    <col min="11249" max="11249" width="3.7109375" style="949" customWidth="1"/>
    <col min="11250" max="11252" width="5.42578125" style="949" customWidth="1"/>
    <col min="11253" max="11253" width="50.28515625" style="949" customWidth="1"/>
    <col min="11254" max="11254" width="12.7109375" style="949" customWidth="1"/>
    <col min="11255" max="11255" width="11.7109375" style="949" bestFit="1" customWidth="1"/>
    <col min="11256" max="11256" width="9.140625" style="949"/>
    <col min="11257" max="11257" width="11.42578125" style="949" customWidth="1"/>
    <col min="11258" max="11258" width="11.7109375" style="949" bestFit="1" customWidth="1"/>
    <col min="11259" max="11260" width="10" style="949" bestFit="1" customWidth="1"/>
    <col min="11261" max="11261" width="4.5703125" style="949" customWidth="1"/>
    <col min="11262" max="11262" width="9.140625" style="949"/>
    <col min="11263" max="11263" width="4" style="949" bestFit="1" customWidth="1"/>
    <col min="11264" max="11264" width="15.28515625" style="949" customWidth="1"/>
    <col min="11265" max="11265" width="9.140625" style="949"/>
    <col min="11266" max="11266" width="11.7109375" style="949" customWidth="1"/>
    <col min="11267" max="11503" width="9.140625" style="949"/>
    <col min="11504" max="11504" width="8.140625" style="949" customWidth="1"/>
    <col min="11505" max="11505" width="3.7109375" style="949" customWidth="1"/>
    <col min="11506" max="11508" width="5.42578125" style="949" customWidth="1"/>
    <col min="11509" max="11509" width="50.28515625" style="949" customWidth="1"/>
    <col min="11510" max="11510" width="12.7109375" style="949" customWidth="1"/>
    <col min="11511" max="11511" width="11.7109375" style="949" bestFit="1" customWidth="1"/>
    <col min="11512" max="11512" width="9.140625" style="949"/>
    <col min="11513" max="11513" width="11.42578125" style="949" customWidth="1"/>
    <col min="11514" max="11514" width="11.7109375" style="949" bestFit="1" customWidth="1"/>
    <col min="11515" max="11516" width="10" style="949" bestFit="1" customWidth="1"/>
    <col min="11517" max="11517" width="4.5703125" style="949" customWidth="1"/>
    <col min="11518" max="11518" width="9.140625" style="949"/>
    <col min="11519" max="11519" width="4" style="949" bestFit="1" customWidth="1"/>
    <col min="11520" max="11520" width="15.28515625" style="949" customWidth="1"/>
    <col min="11521" max="11521" width="9.140625" style="949"/>
    <col min="11522" max="11522" width="11.7109375" style="949" customWidth="1"/>
    <col min="11523" max="11759" width="9.140625" style="949"/>
    <col min="11760" max="11760" width="8.140625" style="949" customWidth="1"/>
    <col min="11761" max="11761" width="3.7109375" style="949" customWidth="1"/>
    <col min="11762" max="11764" width="5.42578125" style="949" customWidth="1"/>
    <col min="11765" max="11765" width="50.28515625" style="949" customWidth="1"/>
    <col min="11766" max="11766" width="12.7109375" style="949" customWidth="1"/>
    <col min="11767" max="11767" width="11.7109375" style="949" bestFit="1" customWidth="1"/>
    <col min="11768" max="11768" width="9.140625" style="949"/>
    <col min="11769" max="11769" width="11.42578125" style="949" customWidth="1"/>
    <col min="11770" max="11770" width="11.7109375" style="949" bestFit="1" customWidth="1"/>
    <col min="11771" max="11772" width="10" style="949" bestFit="1" customWidth="1"/>
    <col min="11773" max="11773" width="4.5703125" style="949" customWidth="1"/>
    <col min="11774" max="11774" width="9.140625" style="949"/>
    <col min="11775" max="11775" width="4" style="949" bestFit="1" customWidth="1"/>
    <col min="11776" max="11776" width="15.28515625" style="949" customWidth="1"/>
    <col min="11777" max="11777" width="9.140625" style="949"/>
    <col min="11778" max="11778" width="11.7109375" style="949" customWidth="1"/>
    <col min="11779" max="12015" width="9.140625" style="949"/>
    <col min="12016" max="12016" width="8.140625" style="949" customWidth="1"/>
    <col min="12017" max="12017" width="3.7109375" style="949" customWidth="1"/>
    <col min="12018" max="12020" width="5.42578125" style="949" customWidth="1"/>
    <col min="12021" max="12021" width="50.28515625" style="949" customWidth="1"/>
    <col min="12022" max="12022" width="12.7109375" style="949" customWidth="1"/>
    <col min="12023" max="12023" width="11.7109375" style="949" bestFit="1" customWidth="1"/>
    <col min="12024" max="12024" width="9.140625" style="949"/>
    <col min="12025" max="12025" width="11.42578125" style="949" customWidth="1"/>
    <col min="12026" max="12026" width="11.7109375" style="949" bestFit="1" customWidth="1"/>
    <col min="12027" max="12028" width="10" style="949" bestFit="1" customWidth="1"/>
    <col min="12029" max="12029" width="4.5703125" style="949" customWidth="1"/>
    <col min="12030" max="12030" width="9.140625" style="949"/>
    <col min="12031" max="12031" width="4" style="949" bestFit="1" customWidth="1"/>
    <col min="12032" max="12032" width="15.28515625" style="949" customWidth="1"/>
    <col min="12033" max="12033" width="9.140625" style="949"/>
    <col min="12034" max="12034" width="11.7109375" style="949" customWidth="1"/>
    <col min="12035" max="12271" width="9.140625" style="949"/>
    <col min="12272" max="12272" width="8.140625" style="949" customWidth="1"/>
    <col min="12273" max="12273" width="3.7109375" style="949" customWidth="1"/>
    <col min="12274" max="12276" width="5.42578125" style="949" customWidth="1"/>
    <col min="12277" max="12277" width="50.28515625" style="949" customWidth="1"/>
    <col min="12278" max="12278" width="12.7109375" style="949" customWidth="1"/>
    <col min="12279" max="12279" width="11.7109375" style="949" bestFit="1" customWidth="1"/>
    <col min="12280" max="12280" width="9.140625" style="949"/>
    <col min="12281" max="12281" width="11.42578125" style="949" customWidth="1"/>
    <col min="12282" max="12282" width="11.7109375" style="949" bestFit="1" customWidth="1"/>
    <col min="12283" max="12284" width="10" style="949" bestFit="1" customWidth="1"/>
    <col min="12285" max="12285" width="4.5703125" style="949" customWidth="1"/>
    <col min="12286" max="12286" width="9.140625" style="949"/>
    <col min="12287" max="12287" width="4" style="949" bestFit="1" customWidth="1"/>
    <col min="12288" max="12288" width="15.28515625" style="949" customWidth="1"/>
    <col min="12289" max="12289" width="9.140625" style="949"/>
    <col min="12290" max="12290" width="11.7109375" style="949" customWidth="1"/>
    <col min="12291" max="12527" width="9.140625" style="949"/>
    <col min="12528" max="12528" width="8.140625" style="949" customWidth="1"/>
    <col min="12529" max="12529" width="3.7109375" style="949" customWidth="1"/>
    <col min="12530" max="12532" width="5.42578125" style="949" customWidth="1"/>
    <col min="12533" max="12533" width="50.28515625" style="949" customWidth="1"/>
    <col min="12534" max="12534" width="12.7109375" style="949" customWidth="1"/>
    <col min="12535" max="12535" width="11.7109375" style="949" bestFit="1" customWidth="1"/>
    <col min="12536" max="12536" width="9.140625" style="949"/>
    <col min="12537" max="12537" width="11.42578125" style="949" customWidth="1"/>
    <col min="12538" max="12538" width="11.7109375" style="949" bestFit="1" customWidth="1"/>
    <col min="12539" max="12540" width="10" style="949" bestFit="1" customWidth="1"/>
    <col min="12541" max="12541" width="4.5703125" style="949" customWidth="1"/>
    <col min="12542" max="12542" width="9.140625" style="949"/>
    <col min="12543" max="12543" width="4" style="949" bestFit="1" customWidth="1"/>
    <col min="12544" max="12544" width="15.28515625" style="949" customWidth="1"/>
    <col min="12545" max="12545" width="9.140625" style="949"/>
    <col min="12546" max="12546" width="11.7109375" style="949" customWidth="1"/>
    <col min="12547" max="12783" width="9.140625" style="949"/>
    <col min="12784" max="12784" width="8.140625" style="949" customWidth="1"/>
    <col min="12785" max="12785" width="3.7109375" style="949" customWidth="1"/>
    <col min="12786" max="12788" width="5.42578125" style="949" customWidth="1"/>
    <col min="12789" max="12789" width="50.28515625" style="949" customWidth="1"/>
    <col min="12790" max="12790" width="12.7109375" style="949" customWidth="1"/>
    <col min="12791" max="12791" width="11.7109375" style="949" bestFit="1" customWidth="1"/>
    <col min="12792" max="12792" width="9.140625" style="949"/>
    <col min="12793" max="12793" width="11.42578125" style="949" customWidth="1"/>
    <col min="12794" max="12794" width="11.7109375" style="949" bestFit="1" customWidth="1"/>
    <col min="12795" max="12796" width="10" style="949" bestFit="1" customWidth="1"/>
    <col min="12797" max="12797" width="4.5703125" style="949" customWidth="1"/>
    <col min="12798" max="12798" width="9.140625" style="949"/>
    <col min="12799" max="12799" width="4" style="949" bestFit="1" customWidth="1"/>
    <col min="12800" max="12800" width="15.28515625" style="949" customWidth="1"/>
    <col min="12801" max="12801" width="9.140625" style="949"/>
    <col min="12802" max="12802" width="11.7109375" style="949" customWidth="1"/>
    <col min="12803" max="13039" width="9.140625" style="949"/>
    <col min="13040" max="13040" width="8.140625" style="949" customWidth="1"/>
    <col min="13041" max="13041" width="3.7109375" style="949" customWidth="1"/>
    <col min="13042" max="13044" width="5.42578125" style="949" customWidth="1"/>
    <col min="13045" max="13045" width="50.28515625" style="949" customWidth="1"/>
    <col min="13046" max="13046" width="12.7109375" style="949" customWidth="1"/>
    <col min="13047" max="13047" width="11.7109375" style="949" bestFit="1" customWidth="1"/>
    <col min="13048" max="13048" width="9.140625" style="949"/>
    <col min="13049" max="13049" width="11.42578125" style="949" customWidth="1"/>
    <col min="13050" max="13050" width="11.7109375" style="949" bestFit="1" customWidth="1"/>
    <col min="13051" max="13052" width="10" style="949" bestFit="1" customWidth="1"/>
    <col min="13053" max="13053" width="4.5703125" style="949" customWidth="1"/>
    <col min="13054" max="13054" width="9.140625" style="949"/>
    <col min="13055" max="13055" width="4" style="949" bestFit="1" customWidth="1"/>
    <col min="13056" max="13056" width="15.28515625" style="949" customWidth="1"/>
    <col min="13057" max="13057" width="9.140625" style="949"/>
    <col min="13058" max="13058" width="11.7109375" style="949" customWidth="1"/>
    <col min="13059" max="13295" width="9.140625" style="949"/>
    <col min="13296" max="13296" width="8.140625" style="949" customWidth="1"/>
    <col min="13297" max="13297" width="3.7109375" style="949" customWidth="1"/>
    <col min="13298" max="13300" width="5.42578125" style="949" customWidth="1"/>
    <col min="13301" max="13301" width="50.28515625" style="949" customWidth="1"/>
    <col min="13302" max="13302" width="12.7109375" style="949" customWidth="1"/>
    <col min="13303" max="13303" width="11.7109375" style="949" bestFit="1" customWidth="1"/>
    <col min="13304" max="13304" width="9.140625" style="949"/>
    <col min="13305" max="13305" width="11.42578125" style="949" customWidth="1"/>
    <col min="13306" max="13306" width="11.7109375" style="949" bestFit="1" customWidth="1"/>
    <col min="13307" max="13308" width="10" style="949" bestFit="1" customWidth="1"/>
    <col min="13309" max="13309" width="4.5703125" style="949" customWidth="1"/>
    <col min="13310" max="13310" width="9.140625" style="949"/>
    <col min="13311" max="13311" width="4" style="949" bestFit="1" customWidth="1"/>
    <col min="13312" max="13312" width="15.28515625" style="949" customWidth="1"/>
    <col min="13313" max="13313" width="9.140625" style="949"/>
    <col min="13314" max="13314" width="11.7109375" style="949" customWidth="1"/>
    <col min="13315" max="13551" width="9.140625" style="949"/>
    <col min="13552" max="13552" width="8.140625" style="949" customWidth="1"/>
    <col min="13553" max="13553" width="3.7109375" style="949" customWidth="1"/>
    <col min="13554" max="13556" width="5.42578125" style="949" customWidth="1"/>
    <col min="13557" max="13557" width="50.28515625" style="949" customWidth="1"/>
    <col min="13558" max="13558" width="12.7109375" style="949" customWidth="1"/>
    <col min="13559" max="13559" width="11.7109375" style="949" bestFit="1" customWidth="1"/>
    <col min="13560" max="13560" width="9.140625" style="949"/>
    <col min="13561" max="13561" width="11.42578125" style="949" customWidth="1"/>
    <col min="13562" max="13562" width="11.7109375" style="949" bestFit="1" customWidth="1"/>
    <col min="13563" max="13564" width="10" style="949" bestFit="1" customWidth="1"/>
    <col min="13565" max="13565" width="4.5703125" style="949" customWidth="1"/>
    <col min="13566" max="13566" width="9.140625" style="949"/>
    <col min="13567" max="13567" width="4" style="949" bestFit="1" customWidth="1"/>
    <col min="13568" max="13568" width="15.28515625" style="949" customWidth="1"/>
    <col min="13569" max="13569" width="9.140625" style="949"/>
    <col min="13570" max="13570" width="11.7109375" style="949" customWidth="1"/>
    <col min="13571" max="13807" width="9.140625" style="949"/>
    <col min="13808" max="13808" width="8.140625" style="949" customWidth="1"/>
    <col min="13809" max="13809" width="3.7109375" style="949" customWidth="1"/>
    <col min="13810" max="13812" width="5.42578125" style="949" customWidth="1"/>
    <col min="13813" max="13813" width="50.28515625" style="949" customWidth="1"/>
    <col min="13814" max="13814" width="12.7109375" style="949" customWidth="1"/>
    <col min="13815" max="13815" width="11.7109375" style="949" bestFit="1" customWidth="1"/>
    <col min="13816" max="13816" width="9.140625" style="949"/>
    <col min="13817" max="13817" width="11.42578125" style="949" customWidth="1"/>
    <col min="13818" max="13818" width="11.7109375" style="949" bestFit="1" customWidth="1"/>
    <col min="13819" max="13820" width="10" style="949" bestFit="1" customWidth="1"/>
    <col min="13821" max="13821" width="4.5703125" style="949" customWidth="1"/>
    <col min="13822" max="13822" width="9.140625" style="949"/>
    <col min="13823" max="13823" width="4" style="949" bestFit="1" customWidth="1"/>
    <col min="13824" max="13824" width="15.28515625" style="949" customWidth="1"/>
    <col min="13825" max="13825" width="9.140625" style="949"/>
    <col min="13826" max="13826" width="11.7109375" style="949" customWidth="1"/>
    <col min="13827" max="14063" width="9.140625" style="949"/>
    <col min="14064" max="14064" width="8.140625" style="949" customWidth="1"/>
    <col min="14065" max="14065" width="3.7109375" style="949" customWidth="1"/>
    <col min="14066" max="14068" width="5.42578125" style="949" customWidth="1"/>
    <col min="14069" max="14069" width="50.28515625" style="949" customWidth="1"/>
    <col min="14070" max="14070" width="12.7109375" style="949" customWidth="1"/>
    <col min="14071" max="14071" width="11.7109375" style="949" bestFit="1" customWidth="1"/>
    <col min="14072" max="14072" width="9.140625" style="949"/>
    <col min="14073" max="14073" width="11.42578125" style="949" customWidth="1"/>
    <col min="14074" max="14074" width="11.7109375" style="949" bestFit="1" customWidth="1"/>
    <col min="14075" max="14076" width="10" style="949" bestFit="1" customWidth="1"/>
    <col min="14077" max="14077" width="4.5703125" style="949" customWidth="1"/>
    <col min="14078" max="14078" width="9.140625" style="949"/>
    <col min="14079" max="14079" width="4" style="949" bestFit="1" customWidth="1"/>
    <col min="14080" max="14080" width="15.28515625" style="949" customWidth="1"/>
    <col min="14081" max="14081" width="9.140625" style="949"/>
    <col min="14082" max="14082" width="11.7109375" style="949" customWidth="1"/>
    <col min="14083" max="14319" width="9.140625" style="949"/>
    <col min="14320" max="14320" width="8.140625" style="949" customWidth="1"/>
    <col min="14321" max="14321" width="3.7109375" style="949" customWidth="1"/>
    <col min="14322" max="14324" width="5.42578125" style="949" customWidth="1"/>
    <col min="14325" max="14325" width="50.28515625" style="949" customWidth="1"/>
    <col min="14326" max="14326" width="12.7109375" style="949" customWidth="1"/>
    <col min="14327" max="14327" width="11.7109375" style="949" bestFit="1" customWidth="1"/>
    <col min="14328" max="14328" width="9.140625" style="949"/>
    <col min="14329" max="14329" width="11.42578125" style="949" customWidth="1"/>
    <col min="14330" max="14330" width="11.7109375" style="949" bestFit="1" customWidth="1"/>
    <col min="14331" max="14332" width="10" style="949" bestFit="1" customWidth="1"/>
    <col min="14333" max="14333" width="4.5703125" style="949" customWidth="1"/>
    <col min="14334" max="14334" width="9.140625" style="949"/>
    <col min="14335" max="14335" width="4" style="949" bestFit="1" customWidth="1"/>
    <col min="14336" max="14336" width="15.28515625" style="949" customWidth="1"/>
    <col min="14337" max="14337" width="9.140625" style="949"/>
    <col min="14338" max="14338" width="11.7109375" style="949" customWidth="1"/>
    <col min="14339" max="14575" width="9.140625" style="949"/>
    <col min="14576" max="14576" width="8.140625" style="949" customWidth="1"/>
    <col min="14577" max="14577" width="3.7109375" style="949" customWidth="1"/>
    <col min="14578" max="14580" width="5.42578125" style="949" customWidth="1"/>
    <col min="14581" max="14581" width="50.28515625" style="949" customWidth="1"/>
    <col min="14582" max="14582" width="12.7109375" style="949" customWidth="1"/>
    <col min="14583" max="14583" width="11.7109375" style="949" bestFit="1" customWidth="1"/>
    <col min="14584" max="14584" width="9.140625" style="949"/>
    <col min="14585" max="14585" width="11.42578125" style="949" customWidth="1"/>
    <col min="14586" max="14586" width="11.7109375" style="949" bestFit="1" customWidth="1"/>
    <col min="14587" max="14588" width="10" style="949" bestFit="1" customWidth="1"/>
    <col min="14589" max="14589" width="4.5703125" style="949" customWidth="1"/>
    <col min="14590" max="14590" width="9.140625" style="949"/>
    <col min="14591" max="14591" width="4" style="949" bestFit="1" customWidth="1"/>
    <col min="14592" max="14592" width="15.28515625" style="949" customWidth="1"/>
    <col min="14593" max="14593" width="9.140625" style="949"/>
    <col min="14594" max="14594" width="11.7109375" style="949" customWidth="1"/>
    <col min="14595" max="14831" width="9.140625" style="949"/>
    <col min="14832" max="14832" width="8.140625" style="949" customWidth="1"/>
    <col min="14833" max="14833" width="3.7109375" style="949" customWidth="1"/>
    <col min="14834" max="14836" width="5.42578125" style="949" customWidth="1"/>
    <col min="14837" max="14837" width="50.28515625" style="949" customWidth="1"/>
    <col min="14838" max="14838" width="12.7109375" style="949" customWidth="1"/>
    <col min="14839" max="14839" width="11.7109375" style="949" bestFit="1" customWidth="1"/>
    <col min="14840" max="14840" width="9.140625" style="949"/>
    <col min="14841" max="14841" width="11.42578125" style="949" customWidth="1"/>
    <col min="14842" max="14842" width="11.7109375" style="949" bestFit="1" customWidth="1"/>
    <col min="14843" max="14844" width="10" style="949" bestFit="1" customWidth="1"/>
    <col min="14845" max="14845" width="4.5703125" style="949" customWidth="1"/>
    <col min="14846" max="14846" width="9.140625" style="949"/>
    <col min="14847" max="14847" width="4" style="949" bestFit="1" customWidth="1"/>
    <col min="14848" max="14848" width="15.28515625" style="949" customWidth="1"/>
    <col min="14849" max="14849" width="9.140625" style="949"/>
    <col min="14850" max="14850" width="11.7109375" style="949" customWidth="1"/>
    <col min="14851" max="15087" width="9.140625" style="949"/>
    <col min="15088" max="15088" width="8.140625" style="949" customWidth="1"/>
    <col min="15089" max="15089" width="3.7109375" style="949" customWidth="1"/>
    <col min="15090" max="15092" width="5.42578125" style="949" customWidth="1"/>
    <col min="15093" max="15093" width="50.28515625" style="949" customWidth="1"/>
    <col min="15094" max="15094" width="12.7109375" style="949" customWidth="1"/>
    <col min="15095" max="15095" width="11.7109375" style="949" bestFit="1" customWidth="1"/>
    <col min="15096" max="15096" width="9.140625" style="949"/>
    <col min="15097" max="15097" width="11.42578125" style="949" customWidth="1"/>
    <col min="15098" max="15098" width="11.7109375" style="949" bestFit="1" customWidth="1"/>
    <col min="15099" max="15100" width="10" style="949" bestFit="1" customWidth="1"/>
    <col min="15101" max="15101" width="4.5703125" style="949" customWidth="1"/>
    <col min="15102" max="15102" width="9.140625" style="949"/>
    <col min="15103" max="15103" width="4" style="949" bestFit="1" customWidth="1"/>
    <col min="15104" max="15104" width="15.28515625" style="949" customWidth="1"/>
    <col min="15105" max="15105" width="9.140625" style="949"/>
    <col min="15106" max="15106" width="11.7109375" style="949" customWidth="1"/>
    <col min="15107" max="15343" width="9.140625" style="949"/>
    <col min="15344" max="15344" width="8.140625" style="949" customWidth="1"/>
    <col min="15345" max="15345" width="3.7109375" style="949" customWidth="1"/>
    <col min="15346" max="15348" width="5.42578125" style="949" customWidth="1"/>
    <col min="15349" max="15349" width="50.28515625" style="949" customWidth="1"/>
    <col min="15350" max="15350" width="12.7109375" style="949" customWidth="1"/>
    <col min="15351" max="15351" width="11.7109375" style="949" bestFit="1" customWidth="1"/>
    <col min="15352" max="15352" width="9.140625" style="949"/>
    <col min="15353" max="15353" width="11.42578125" style="949" customWidth="1"/>
    <col min="15354" max="15354" width="11.7109375" style="949" bestFit="1" customWidth="1"/>
    <col min="15355" max="15356" width="10" style="949" bestFit="1" customWidth="1"/>
    <col min="15357" max="15357" width="4.5703125" style="949" customWidth="1"/>
    <col min="15358" max="15358" width="9.140625" style="949"/>
    <col min="15359" max="15359" width="4" style="949" bestFit="1" customWidth="1"/>
    <col min="15360" max="15360" width="15.28515625" style="949" customWidth="1"/>
    <col min="15361" max="15361" width="9.140625" style="949"/>
    <col min="15362" max="15362" width="11.7109375" style="949" customWidth="1"/>
    <col min="15363" max="15599" width="9.140625" style="949"/>
    <col min="15600" max="15600" width="8.140625" style="949" customWidth="1"/>
    <col min="15601" max="15601" width="3.7109375" style="949" customWidth="1"/>
    <col min="15602" max="15604" width="5.42578125" style="949" customWidth="1"/>
    <col min="15605" max="15605" width="50.28515625" style="949" customWidth="1"/>
    <col min="15606" max="15606" width="12.7109375" style="949" customWidth="1"/>
    <col min="15607" max="15607" width="11.7109375" style="949" bestFit="1" customWidth="1"/>
    <col min="15608" max="15608" width="9.140625" style="949"/>
    <col min="15609" max="15609" width="11.42578125" style="949" customWidth="1"/>
    <col min="15610" max="15610" width="11.7109375" style="949" bestFit="1" customWidth="1"/>
    <col min="15611" max="15612" width="10" style="949" bestFit="1" customWidth="1"/>
    <col min="15613" max="15613" width="4.5703125" style="949" customWidth="1"/>
    <col min="15614" max="15614" width="9.140625" style="949"/>
    <col min="15615" max="15615" width="4" style="949" bestFit="1" customWidth="1"/>
    <col min="15616" max="15616" width="15.28515625" style="949" customWidth="1"/>
    <col min="15617" max="15617" width="9.140625" style="949"/>
    <col min="15618" max="15618" width="11.7109375" style="949" customWidth="1"/>
    <col min="15619" max="15855" width="9.140625" style="949"/>
    <col min="15856" max="15856" width="8.140625" style="949" customWidth="1"/>
    <col min="15857" max="15857" width="3.7109375" style="949" customWidth="1"/>
    <col min="15858" max="15860" width="5.42578125" style="949" customWidth="1"/>
    <col min="15861" max="15861" width="50.28515625" style="949" customWidth="1"/>
    <col min="15862" max="15862" width="12.7109375" style="949" customWidth="1"/>
    <col min="15863" max="15863" width="11.7109375" style="949" bestFit="1" customWidth="1"/>
    <col min="15864" max="15864" width="9.140625" style="949"/>
    <col min="15865" max="15865" width="11.42578125" style="949" customWidth="1"/>
    <col min="15866" max="15866" width="11.7109375" style="949" bestFit="1" customWidth="1"/>
    <col min="15867" max="15868" width="10" style="949" bestFit="1" customWidth="1"/>
    <col min="15869" max="15869" width="4.5703125" style="949" customWidth="1"/>
    <col min="15870" max="15870" width="9.140625" style="949"/>
    <col min="15871" max="15871" width="4" style="949" bestFit="1" customWidth="1"/>
    <col min="15872" max="15872" width="15.28515625" style="949" customWidth="1"/>
    <col min="15873" max="15873" width="9.140625" style="949"/>
    <col min="15874" max="15874" width="11.7109375" style="949" customWidth="1"/>
    <col min="15875" max="16111" width="9.140625" style="949"/>
    <col min="16112" max="16112" width="8.140625" style="949" customWidth="1"/>
    <col min="16113" max="16113" width="3.7109375" style="949" customWidth="1"/>
    <col min="16114" max="16116" width="5.42578125" style="949" customWidth="1"/>
    <col min="16117" max="16117" width="50.28515625" style="949" customWidth="1"/>
    <col min="16118" max="16118" width="12.7109375" style="949" customWidth="1"/>
    <col min="16119" max="16119" width="11.7109375" style="949" bestFit="1" customWidth="1"/>
    <col min="16120" max="16120" width="9.140625" style="949"/>
    <col min="16121" max="16121" width="11.42578125" style="949" customWidth="1"/>
    <col min="16122" max="16122" width="11.7109375" style="949" bestFit="1" customWidth="1"/>
    <col min="16123" max="16124" width="10" style="949" bestFit="1" customWidth="1"/>
    <col min="16125" max="16125" width="4.5703125" style="949" customWidth="1"/>
    <col min="16126" max="16126" width="9.140625" style="949"/>
    <col min="16127" max="16127" width="4" style="949" bestFit="1" customWidth="1"/>
    <col min="16128" max="16128" width="15.28515625" style="949" customWidth="1"/>
    <col min="16129" max="16129" width="9.140625" style="949"/>
    <col min="16130" max="16130" width="11.7109375" style="949" customWidth="1"/>
    <col min="16131" max="16384" width="9.140625" style="949"/>
  </cols>
  <sheetData>
    <row r="1" spans="1:10" s="967" customFormat="1" ht="18" x14ac:dyDescent="0.2">
      <c r="A1" s="3064" t="s">
        <v>665</v>
      </c>
      <c r="B1" s="3064"/>
      <c r="C1" s="3064"/>
      <c r="D1" s="3064"/>
      <c r="E1" s="3064"/>
      <c r="F1" s="3064"/>
      <c r="G1" s="3064"/>
    </row>
    <row r="2" spans="1:10" s="967" customFormat="1" x14ac:dyDescent="0.2"/>
    <row r="3" spans="1:10" s="967" customFormat="1" ht="15.75" x14ac:dyDescent="0.2">
      <c r="A3" s="3029" t="s">
        <v>2023</v>
      </c>
      <c r="B3" s="3030"/>
      <c r="C3" s="3030"/>
      <c r="D3" s="3030"/>
      <c r="E3" s="3030"/>
      <c r="F3" s="3030"/>
      <c r="G3" s="3031"/>
    </row>
    <row r="4" spans="1:10" s="967" customFormat="1" ht="13.5" thickBot="1" x14ac:dyDescent="0.25">
      <c r="G4" s="2263" t="s">
        <v>37</v>
      </c>
      <c r="J4" s="2430"/>
    </row>
    <row r="5" spans="1:10" s="967" customFormat="1" ht="13.5" thickBot="1" x14ac:dyDescent="0.25">
      <c r="A5" s="3065" t="s">
        <v>775</v>
      </c>
      <c r="B5" s="3066"/>
      <c r="C5" s="3066"/>
      <c r="D5" s="3066"/>
      <c r="E5" s="3067"/>
      <c r="F5" s="2264" t="s">
        <v>14</v>
      </c>
      <c r="G5" s="966" t="s">
        <v>144</v>
      </c>
      <c r="H5" s="980"/>
      <c r="I5" s="2433"/>
      <c r="J5" s="2434"/>
    </row>
    <row r="6" spans="1:10" s="967" customFormat="1" ht="13.5" customHeight="1" thickBot="1" x14ac:dyDescent="0.25">
      <c r="A6" s="986" t="s">
        <v>671</v>
      </c>
      <c r="B6" s="2265" t="s">
        <v>25</v>
      </c>
      <c r="C6" s="2388" t="s">
        <v>15</v>
      </c>
      <c r="D6" s="2389" t="s">
        <v>31</v>
      </c>
      <c r="E6" s="2268" t="s">
        <v>32</v>
      </c>
      <c r="F6" s="2390" t="s">
        <v>776</v>
      </c>
      <c r="G6" s="2391">
        <f>SUM(G7:G11)</f>
        <v>3200000</v>
      </c>
      <c r="H6" s="2392"/>
      <c r="I6" s="2427"/>
      <c r="J6" s="2427"/>
    </row>
    <row r="7" spans="1:10" s="967" customFormat="1" ht="12.75" customHeight="1" x14ac:dyDescent="0.2">
      <c r="A7" s="3068" t="s">
        <v>777</v>
      </c>
      <c r="B7" s="2393" t="s">
        <v>26</v>
      </c>
      <c r="C7" s="2363" t="s">
        <v>21</v>
      </c>
      <c r="D7" s="2363" t="s">
        <v>21</v>
      </c>
      <c r="E7" s="2364">
        <v>1111</v>
      </c>
      <c r="F7" s="2394" t="s">
        <v>778</v>
      </c>
      <c r="G7" s="2346">
        <v>760000</v>
      </c>
      <c r="H7" s="2395"/>
      <c r="I7" s="2428"/>
      <c r="J7" s="2426"/>
    </row>
    <row r="8" spans="1:10" s="967" customFormat="1" x14ac:dyDescent="0.2">
      <c r="A8" s="3069"/>
      <c r="B8" s="2397" t="s">
        <v>26</v>
      </c>
      <c r="C8" s="2398" t="s">
        <v>21</v>
      </c>
      <c r="D8" s="2398" t="s">
        <v>21</v>
      </c>
      <c r="E8" s="2367">
        <v>1112</v>
      </c>
      <c r="F8" s="2399" t="s">
        <v>779</v>
      </c>
      <c r="G8" s="2346">
        <v>10000</v>
      </c>
      <c r="H8" s="2395"/>
      <c r="I8" s="2428"/>
      <c r="J8" s="2431"/>
    </row>
    <row r="9" spans="1:10" s="967" customFormat="1" x14ac:dyDescent="0.2">
      <c r="A9" s="3069"/>
      <c r="B9" s="2397" t="s">
        <v>26</v>
      </c>
      <c r="C9" s="2398" t="s">
        <v>21</v>
      </c>
      <c r="D9" s="2398" t="s">
        <v>21</v>
      </c>
      <c r="E9" s="2367">
        <v>1113</v>
      </c>
      <c r="F9" s="2399" t="s">
        <v>780</v>
      </c>
      <c r="G9" s="2346">
        <v>60000</v>
      </c>
      <c r="H9" s="2395"/>
      <c r="I9" s="2428"/>
      <c r="J9" s="2431"/>
    </row>
    <row r="10" spans="1:10" s="967" customFormat="1" x14ac:dyDescent="0.2">
      <c r="A10" s="3069"/>
      <c r="B10" s="2397" t="s">
        <v>26</v>
      </c>
      <c r="C10" s="2398" t="s">
        <v>21</v>
      </c>
      <c r="D10" s="2398" t="s">
        <v>21</v>
      </c>
      <c r="E10" s="2367">
        <v>1121</v>
      </c>
      <c r="F10" s="2399" t="s">
        <v>781</v>
      </c>
      <c r="G10" s="2346">
        <v>670000</v>
      </c>
      <c r="H10" s="2395"/>
      <c r="I10" s="2428"/>
      <c r="J10" s="2426"/>
    </row>
    <row r="11" spans="1:10" s="967" customFormat="1" ht="13.5" thickBot="1" x14ac:dyDescent="0.25">
      <c r="A11" s="3070"/>
      <c r="B11" s="2400" t="s">
        <v>26</v>
      </c>
      <c r="C11" s="2398" t="s">
        <v>21</v>
      </c>
      <c r="D11" s="2398" t="s">
        <v>21</v>
      </c>
      <c r="E11" s="2367">
        <v>1211</v>
      </c>
      <c r="F11" s="2401" t="s">
        <v>782</v>
      </c>
      <c r="G11" s="2374">
        <v>1700000</v>
      </c>
      <c r="H11" s="2395"/>
      <c r="I11" s="2426"/>
      <c r="J11" s="2426"/>
    </row>
    <row r="12" spans="1:10" s="967" customFormat="1" ht="13.5" thickBot="1" x14ac:dyDescent="0.25">
      <c r="A12" s="1000" t="s">
        <v>671</v>
      </c>
      <c r="B12" s="2402" t="s">
        <v>25</v>
      </c>
      <c r="C12" s="2388" t="s">
        <v>15</v>
      </c>
      <c r="D12" s="2389" t="s">
        <v>31</v>
      </c>
      <c r="E12" s="2268" t="s">
        <v>32</v>
      </c>
      <c r="F12" s="2307" t="s">
        <v>783</v>
      </c>
      <c r="G12" s="2339">
        <v>600</v>
      </c>
      <c r="H12" s="2403"/>
      <c r="I12" s="1025"/>
      <c r="J12" s="1025"/>
    </row>
    <row r="13" spans="1:10" s="967" customFormat="1" x14ac:dyDescent="0.2">
      <c r="A13" s="2404" t="s">
        <v>683</v>
      </c>
      <c r="B13" s="2357" t="s">
        <v>26</v>
      </c>
      <c r="C13" s="2405" t="s">
        <v>21</v>
      </c>
      <c r="D13" s="2406" t="s">
        <v>21</v>
      </c>
      <c r="E13" s="2407">
        <v>1361</v>
      </c>
      <c r="F13" s="2408" t="s">
        <v>784</v>
      </c>
      <c r="G13" s="2409">
        <v>165</v>
      </c>
      <c r="H13" s="2424"/>
      <c r="I13" s="2431"/>
      <c r="J13" s="2431"/>
    </row>
    <row r="14" spans="1:10" s="967" customFormat="1" ht="12.75" customHeight="1" x14ac:dyDescent="0.2">
      <c r="A14" s="2410" t="s">
        <v>689</v>
      </c>
      <c r="B14" s="2341" t="s">
        <v>26</v>
      </c>
      <c r="C14" s="2411" t="s">
        <v>21</v>
      </c>
      <c r="D14" s="2412" t="s">
        <v>21</v>
      </c>
      <c r="E14" s="2413">
        <v>1361</v>
      </c>
      <c r="F14" s="2394" t="s">
        <v>785</v>
      </c>
      <c r="G14" s="2346">
        <v>130</v>
      </c>
      <c r="H14" s="2424"/>
      <c r="I14" s="2431"/>
      <c r="J14" s="2431"/>
    </row>
    <row r="15" spans="1:10" s="967" customFormat="1" x14ac:dyDescent="0.2">
      <c r="A15" s="2414" t="s">
        <v>695</v>
      </c>
      <c r="B15" s="2341" t="s">
        <v>26</v>
      </c>
      <c r="C15" s="2411" t="s">
        <v>21</v>
      </c>
      <c r="D15" s="2412" t="s">
        <v>21</v>
      </c>
      <c r="E15" s="2413">
        <v>1361</v>
      </c>
      <c r="F15" s="2399" t="s">
        <v>786</v>
      </c>
      <c r="G15" s="2346">
        <v>100</v>
      </c>
      <c r="H15" s="2424"/>
      <c r="I15" s="2431"/>
      <c r="J15" s="2431"/>
    </row>
    <row r="16" spans="1:10" s="967" customFormat="1" x14ac:dyDescent="0.2">
      <c r="A16" s="2414" t="s">
        <v>698</v>
      </c>
      <c r="B16" s="2223" t="s">
        <v>26</v>
      </c>
      <c r="C16" s="2366" t="s">
        <v>21</v>
      </c>
      <c r="D16" s="2415" t="s">
        <v>21</v>
      </c>
      <c r="E16" s="2226">
        <v>1361</v>
      </c>
      <c r="F16" s="2399" t="s">
        <v>787</v>
      </c>
      <c r="G16" s="2227">
        <v>80</v>
      </c>
      <c r="H16" s="2424"/>
      <c r="I16" s="2431"/>
      <c r="J16" s="2431"/>
    </row>
    <row r="17" spans="1:10" s="967" customFormat="1" x14ac:dyDescent="0.2">
      <c r="A17" s="2414" t="s">
        <v>701</v>
      </c>
      <c r="B17" s="2341" t="s">
        <v>26</v>
      </c>
      <c r="C17" s="2411" t="s">
        <v>21</v>
      </c>
      <c r="D17" s="2412" t="s">
        <v>21</v>
      </c>
      <c r="E17" s="2413">
        <v>1361</v>
      </c>
      <c r="F17" s="2399" t="s">
        <v>788</v>
      </c>
      <c r="G17" s="2346">
        <v>5</v>
      </c>
      <c r="H17" s="2424"/>
      <c r="I17" s="2431"/>
      <c r="J17" s="2431"/>
    </row>
    <row r="18" spans="1:10" s="967" customFormat="1" x14ac:dyDescent="0.2">
      <c r="A18" s="2414" t="s">
        <v>707</v>
      </c>
      <c r="B18" s="2341" t="s">
        <v>26</v>
      </c>
      <c r="C18" s="2411" t="s">
        <v>21</v>
      </c>
      <c r="D18" s="2412" t="s">
        <v>21</v>
      </c>
      <c r="E18" s="2413">
        <v>1361</v>
      </c>
      <c r="F18" s="2399" t="s">
        <v>789</v>
      </c>
      <c r="G18" s="2346">
        <v>80</v>
      </c>
      <c r="H18" s="2424"/>
      <c r="I18" s="2431"/>
      <c r="J18" s="2431"/>
    </row>
    <row r="19" spans="1:10" s="967" customFormat="1" ht="13.5" thickBot="1" x14ac:dyDescent="0.25">
      <c r="A19" s="2416" t="s">
        <v>710</v>
      </c>
      <c r="B19" s="2371" t="s">
        <v>26</v>
      </c>
      <c r="C19" s="2417" t="s">
        <v>21</v>
      </c>
      <c r="D19" s="2418" t="s">
        <v>21</v>
      </c>
      <c r="E19" s="2419">
        <v>1361</v>
      </c>
      <c r="F19" s="2401" t="s">
        <v>790</v>
      </c>
      <c r="G19" s="2374">
        <v>40</v>
      </c>
      <c r="H19" s="2424"/>
      <c r="I19" s="2431"/>
      <c r="J19" s="2431"/>
    </row>
    <row r="20" spans="1:10" s="967" customFormat="1" x14ac:dyDescent="0.2">
      <c r="A20" s="2375"/>
      <c r="B20" s="2258"/>
      <c r="C20" s="2258"/>
      <c r="D20" s="2258"/>
      <c r="E20" s="2258"/>
      <c r="F20" s="2420"/>
      <c r="G20" s="2262"/>
      <c r="H20" s="2424"/>
      <c r="I20" s="2431"/>
      <c r="J20" s="2431"/>
    </row>
    <row r="21" spans="1:10" s="2231" customFormat="1" ht="12.75" customHeight="1" thickBot="1" x14ac:dyDescent="0.25">
      <c r="B21" s="2421"/>
      <c r="C21" s="2422"/>
      <c r="D21" s="2422"/>
      <c r="E21" s="2422"/>
      <c r="F21" s="2422"/>
      <c r="G21" s="2423" t="s">
        <v>37</v>
      </c>
      <c r="H21" s="2424"/>
      <c r="I21" s="2431"/>
      <c r="J21" s="2431"/>
    </row>
    <row r="22" spans="1:10" s="2231" customFormat="1" ht="13.5" thickBot="1" x14ac:dyDescent="0.25">
      <c r="A22" s="2228" t="s">
        <v>142</v>
      </c>
      <c r="B22" s="3076" t="s">
        <v>16</v>
      </c>
      <c r="C22" s="3077"/>
      <c r="D22" s="3077"/>
      <c r="E22" s="3078"/>
      <c r="F22" s="2882" t="s">
        <v>14</v>
      </c>
      <c r="G22" s="966" t="s">
        <v>144</v>
      </c>
      <c r="H22" s="2245"/>
      <c r="I22" s="2435"/>
      <c r="J22" s="2435"/>
    </row>
    <row r="23" spans="1:10" s="2231" customFormat="1" ht="15.75" customHeight="1" thickBot="1" x14ac:dyDescent="0.25">
      <c r="A23" s="2232">
        <f>SUM(A24:A75)</f>
        <v>19500</v>
      </c>
      <c r="B23" s="2233" t="s">
        <v>25</v>
      </c>
      <c r="C23" s="2234" t="s">
        <v>15</v>
      </c>
      <c r="D23" s="2235" t="s">
        <v>31</v>
      </c>
      <c r="E23" s="2236" t="s">
        <v>32</v>
      </c>
      <c r="F23" s="2237" t="s">
        <v>791</v>
      </c>
      <c r="G23" s="2232">
        <f>SUM(G24:G75)</f>
        <v>20282.939999999995</v>
      </c>
      <c r="H23" s="2230"/>
      <c r="I23" s="2436"/>
      <c r="J23" s="2436"/>
    </row>
    <row r="24" spans="1:10" s="2230" customFormat="1" ht="12.75" customHeight="1" x14ac:dyDescent="0.2">
      <c r="A24" s="2239">
        <v>900</v>
      </c>
      <c r="B24" s="2240" t="s">
        <v>26</v>
      </c>
      <c r="C24" s="2241">
        <v>1401</v>
      </c>
      <c r="D24" s="2241">
        <v>3121</v>
      </c>
      <c r="E24" s="2242">
        <v>2122</v>
      </c>
      <c r="F24" s="2243" t="s">
        <v>792</v>
      </c>
      <c r="G24" s="2244">
        <v>878.59</v>
      </c>
      <c r="H24" s="2229"/>
      <c r="I24" s="2238"/>
      <c r="J24" s="2238"/>
    </row>
    <row r="25" spans="1:10" s="2230" customFormat="1" x14ac:dyDescent="0.2">
      <c r="A25" s="2246">
        <v>285</v>
      </c>
      <c r="B25" s="2247" t="s">
        <v>26</v>
      </c>
      <c r="C25" s="2248">
        <v>1402</v>
      </c>
      <c r="D25" s="2249">
        <v>3121</v>
      </c>
      <c r="E25" s="2250">
        <v>2122</v>
      </c>
      <c r="F25" s="2251" t="s">
        <v>793</v>
      </c>
      <c r="G25" s="2252">
        <v>280.94</v>
      </c>
      <c r="H25" s="2229"/>
      <c r="I25" s="2245"/>
      <c r="J25" s="2229"/>
    </row>
    <row r="26" spans="1:10" s="2230" customFormat="1" x14ac:dyDescent="0.2">
      <c r="A26" s="2246">
        <v>81.59</v>
      </c>
      <c r="B26" s="2247" t="s">
        <v>26</v>
      </c>
      <c r="C26" s="2248">
        <v>1403</v>
      </c>
      <c r="D26" s="2249">
        <v>3121</v>
      </c>
      <c r="E26" s="2250">
        <v>2122</v>
      </c>
      <c r="F26" s="2253" t="s">
        <v>794</v>
      </c>
      <c r="G26" s="2252">
        <v>105.6</v>
      </c>
      <c r="H26" s="2229"/>
      <c r="I26" s="2245"/>
    </row>
    <row r="27" spans="1:10" s="2230" customFormat="1" x14ac:dyDescent="0.2">
      <c r="A27" s="2246">
        <v>800</v>
      </c>
      <c r="B27" s="2247" t="s">
        <v>26</v>
      </c>
      <c r="C27" s="2248">
        <v>1405</v>
      </c>
      <c r="D27" s="2249">
        <v>3121</v>
      </c>
      <c r="E27" s="2250">
        <v>2122</v>
      </c>
      <c r="F27" s="2251" t="s">
        <v>795</v>
      </c>
      <c r="G27" s="2252">
        <v>699.97</v>
      </c>
      <c r="H27" s="2229"/>
      <c r="I27" s="2245"/>
    </row>
    <row r="28" spans="1:10" s="2230" customFormat="1" x14ac:dyDescent="0.2">
      <c r="A28" s="2246">
        <v>79.55</v>
      </c>
      <c r="B28" s="2247" t="s">
        <v>26</v>
      </c>
      <c r="C28" s="2248">
        <v>1406</v>
      </c>
      <c r="D28" s="2249">
        <v>3121</v>
      </c>
      <c r="E28" s="2250">
        <v>2122</v>
      </c>
      <c r="F28" s="2251" t="s">
        <v>796</v>
      </c>
      <c r="G28" s="2252">
        <v>80.27</v>
      </c>
      <c r="H28" s="2229"/>
      <c r="I28" s="2245"/>
    </row>
    <row r="29" spans="1:10" s="2230" customFormat="1" x14ac:dyDescent="0.2">
      <c r="A29" s="2246">
        <v>240</v>
      </c>
      <c r="B29" s="2247" t="s">
        <v>26</v>
      </c>
      <c r="C29" s="2248">
        <v>1407</v>
      </c>
      <c r="D29" s="2249">
        <v>3121</v>
      </c>
      <c r="E29" s="2250">
        <v>2122</v>
      </c>
      <c r="F29" s="2251" t="s">
        <v>797</v>
      </c>
      <c r="G29" s="2252">
        <v>275.29000000000002</v>
      </c>
      <c r="H29" s="2229"/>
      <c r="I29" s="2245"/>
    </row>
    <row r="30" spans="1:10" s="2230" customFormat="1" x14ac:dyDescent="0.2">
      <c r="A30" s="2246">
        <v>830</v>
      </c>
      <c r="B30" s="2247" t="s">
        <v>26</v>
      </c>
      <c r="C30" s="2248">
        <v>1409</v>
      </c>
      <c r="D30" s="2249">
        <v>3121</v>
      </c>
      <c r="E30" s="2250">
        <v>2122</v>
      </c>
      <c r="F30" s="2253" t="s">
        <v>798</v>
      </c>
      <c r="G30" s="2252">
        <v>823.6</v>
      </c>
      <c r="H30" s="2229"/>
      <c r="I30" s="2245"/>
    </row>
    <row r="31" spans="1:10" s="2230" customFormat="1" x14ac:dyDescent="0.2">
      <c r="A31" s="2246">
        <v>350</v>
      </c>
      <c r="B31" s="2247" t="s">
        <v>26</v>
      </c>
      <c r="C31" s="2248">
        <v>1410</v>
      </c>
      <c r="D31" s="2249">
        <v>3121</v>
      </c>
      <c r="E31" s="2250">
        <v>2122</v>
      </c>
      <c r="F31" s="2251" t="s">
        <v>799</v>
      </c>
      <c r="G31" s="2252">
        <v>261.11</v>
      </c>
      <c r="H31" s="2229"/>
      <c r="I31" s="2245"/>
    </row>
    <row r="32" spans="1:10" s="2230" customFormat="1" x14ac:dyDescent="0.2">
      <c r="A32" s="2246">
        <v>630</v>
      </c>
      <c r="B32" s="2247" t="s">
        <v>26</v>
      </c>
      <c r="C32" s="2248">
        <v>1411</v>
      </c>
      <c r="D32" s="2249">
        <v>3121</v>
      </c>
      <c r="E32" s="2250">
        <v>2122</v>
      </c>
      <c r="F32" s="2251" t="s">
        <v>800</v>
      </c>
      <c r="G32" s="2252">
        <v>617.94000000000005</v>
      </c>
      <c r="H32" s="2229"/>
      <c r="I32" s="2245"/>
    </row>
    <row r="33" spans="1:9" s="2230" customFormat="1" x14ac:dyDescent="0.2">
      <c r="A33" s="2246">
        <v>210.76</v>
      </c>
      <c r="B33" s="2247" t="s">
        <v>26</v>
      </c>
      <c r="C33" s="2248">
        <v>1412</v>
      </c>
      <c r="D33" s="2249">
        <v>3122</v>
      </c>
      <c r="E33" s="2250">
        <v>2122</v>
      </c>
      <c r="F33" s="2251" t="s">
        <v>801</v>
      </c>
      <c r="G33" s="2252">
        <v>266.02</v>
      </c>
      <c r="H33" s="2229"/>
      <c r="I33" s="2245"/>
    </row>
    <row r="34" spans="1:9" s="2230" customFormat="1" x14ac:dyDescent="0.2">
      <c r="A34" s="2246">
        <v>260.55</v>
      </c>
      <c r="B34" s="2247" t="s">
        <v>26</v>
      </c>
      <c r="C34" s="2248">
        <v>1413</v>
      </c>
      <c r="D34" s="2249">
        <v>3122</v>
      </c>
      <c r="E34" s="2250">
        <v>2122</v>
      </c>
      <c r="F34" s="2251" t="s">
        <v>802</v>
      </c>
      <c r="G34" s="2252">
        <v>320.8</v>
      </c>
      <c r="H34" s="2229"/>
      <c r="I34" s="2245"/>
    </row>
    <row r="35" spans="1:9" s="2230" customFormat="1" x14ac:dyDescent="0.2">
      <c r="A35" s="2246">
        <v>304</v>
      </c>
      <c r="B35" s="2247" t="s">
        <v>26</v>
      </c>
      <c r="C35" s="2248">
        <v>1414</v>
      </c>
      <c r="D35" s="2249">
        <v>3122</v>
      </c>
      <c r="E35" s="2250">
        <v>2122</v>
      </c>
      <c r="F35" s="2251" t="s">
        <v>803</v>
      </c>
      <c r="G35" s="2252">
        <v>303.14</v>
      </c>
      <c r="H35" s="2229"/>
      <c r="I35" s="2245"/>
    </row>
    <row r="36" spans="1:9" s="2230" customFormat="1" x14ac:dyDescent="0.2">
      <c r="A36" s="2246">
        <v>420</v>
      </c>
      <c r="B36" s="2247" t="s">
        <v>26</v>
      </c>
      <c r="C36" s="2248">
        <v>1418</v>
      </c>
      <c r="D36" s="2249">
        <v>3122</v>
      </c>
      <c r="E36" s="2250">
        <v>2122</v>
      </c>
      <c r="F36" s="2251" t="s">
        <v>804</v>
      </c>
      <c r="G36" s="2252">
        <v>396.84</v>
      </c>
      <c r="H36" s="2229"/>
      <c r="I36" s="2245"/>
    </row>
    <row r="37" spans="1:9" s="2230" customFormat="1" x14ac:dyDescent="0.2">
      <c r="A37" s="2246">
        <v>90</v>
      </c>
      <c r="B37" s="2247" t="s">
        <v>26</v>
      </c>
      <c r="C37" s="2248">
        <v>1420</v>
      </c>
      <c r="D37" s="2249">
        <v>3122</v>
      </c>
      <c r="E37" s="2250">
        <v>2122</v>
      </c>
      <c r="F37" s="2251" t="s">
        <v>805</v>
      </c>
      <c r="G37" s="2252">
        <v>89.23</v>
      </c>
      <c r="H37" s="2229"/>
      <c r="I37" s="2245"/>
    </row>
    <row r="38" spans="1:9" s="2230" customFormat="1" x14ac:dyDescent="0.2">
      <c r="A38" s="2246">
        <v>90.98</v>
      </c>
      <c r="B38" s="2247" t="s">
        <v>26</v>
      </c>
      <c r="C38" s="2248">
        <v>1421</v>
      </c>
      <c r="D38" s="2249">
        <v>3122</v>
      </c>
      <c r="E38" s="2250">
        <v>2122</v>
      </c>
      <c r="F38" s="2251" t="s">
        <v>806</v>
      </c>
      <c r="G38" s="2252">
        <v>131.82</v>
      </c>
      <c r="H38" s="2229"/>
      <c r="I38" s="2245"/>
    </row>
    <row r="39" spans="1:9" s="2230" customFormat="1" x14ac:dyDescent="0.2">
      <c r="A39" s="2246">
        <v>12.04</v>
      </c>
      <c r="B39" s="2247" t="s">
        <v>26</v>
      </c>
      <c r="C39" s="2248">
        <v>1422</v>
      </c>
      <c r="D39" s="2249">
        <v>3122</v>
      </c>
      <c r="E39" s="2250">
        <v>2122</v>
      </c>
      <c r="F39" s="2251" t="s">
        <v>807</v>
      </c>
      <c r="G39" s="2252">
        <v>12.04</v>
      </c>
      <c r="H39" s="2229"/>
      <c r="I39" s="2245"/>
    </row>
    <row r="40" spans="1:9" s="2230" customFormat="1" x14ac:dyDescent="0.2">
      <c r="A40" s="2246">
        <v>920</v>
      </c>
      <c r="B40" s="2247" t="s">
        <v>26</v>
      </c>
      <c r="C40" s="2248">
        <v>1424</v>
      </c>
      <c r="D40" s="2249">
        <v>3123</v>
      </c>
      <c r="E40" s="2250">
        <v>2122</v>
      </c>
      <c r="F40" s="2251" t="s">
        <v>808</v>
      </c>
      <c r="G40" s="2252">
        <v>809</v>
      </c>
      <c r="H40" s="2229"/>
      <c r="I40" s="2245"/>
    </row>
    <row r="41" spans="1:9" s="2230" customFormat="1" x14ac:dyDescent="0.2">
      <c r="A41" s="2246">
        <v>384.63</v>
      </c>
      <c r="B41" s="2247" t="s">
        <v>26</v>
      </c>
      <c r="C41" s="2248">
        <v>1425</v>
      </c>
      <c r="D41" s="2249">
        <v>3122</v>
      </c>
      <c r="E41" s="2250">
        <v>2122</v>
      </c>
      <c r="F41" s="2251" t="s">
        <v>809</v>
      </c>
      <c r="G41" s="2252">
        <v>395.43</v>
      </c>
      <c r="H41" s="2229"/>
      <c r="I41" s="2245"/>
    </row>
    <row r="42" spans="1:9" s="2230" customFormat="1" x14ac:dyDescent="0.2">
      <c r="A42" s="2246">
        <v>1014.7</v>
      </c>
      <c r="B42" s="2247" t="s">
        <v>26</v>
      </c>
      <c r="C42" s="2248">
        <v>1427</v>
      </c>
      <c r="D42" s="2249">
        <v>3122</v>
      </c>
      <c r="E42" s="2250">
        <v>2122</v>
      </c>
      <c r="F42" s="2251" t="s">
        <v>810</v>
      </c>
      <c r="G42" s="2252">
        <v>962.21</v>
      </c>
      <c r="H42" s="2229"/>
      <c r="I42" s="2245"/>
    </row>
    <row r="43" spans="1:9" s="2230" customFormat="1" x14ac:dyDescent="0.2">
      <c r="A43" s="2246">
        <v>144.88999999999999</v>
      </c>
      <c r="B43" s="2247" t="s">
        <v>26</v>
      </c>
      <c r="C43" s="2248">
        <v>1428</v>
      </c>
      <c r="D43" s="2249">
        <v>3122</v>
      </c>
      <c r="E43" s="2250">
        <v>2122</v>
      </c>
      <c r="F43" s="2251" t="s">
        <v>811</v>
      </c>
      <c r="G43" s="2252">
        <v>144.9</v>
      </c>
      <c r="H43" s="2229"/>
      <c r="I43" s="2245"/>
    </row>
    <row r="44" spans="1:9" s="2230" customFormat="1" x14ac:dyDescent="0.2">
      <c r="A44" s="2246">
        <v>146.22999999999999</v>
      </c>
      <c r="B44" s="2247" t="s">
        <v>26</v>
      </c>
      <c r="C44" s="2248">
        <v>1430</v>
      </c>
      <c r="D44" s="2249">
        <v>3122</v>
      </c>
      <c r="E44" s="2250">
        <v>2122</v>
      </c>
      <c r="F44" s="2251" t="s">
        <v>812</v>
      </c>
      <c r="G44" s="2252">
        <v>200.72</v>
      </c>
      <c r="H44" s="2229"/>
      <c r="I44" s="2245"/>
    </row>
    <row r="45" spans="1:9" s="2230" customFormat="1" x14ac:dyDescent="0.2">
      <c r="A45" s="2246">
        <v>34</v>
      </c>
      <c r="B45" s="2247" t="s">
        <v>26</v>
      </c>
      <c r="C45" s="2248">
        <v>1432</v>
      </c>
      <c r="D45" s="2249">
        <v>3123</v>
      </c>
      <c r="E45" s="2250">
        <v>2122</v>
      </c>
      <c r="F45" s="2253" t="s">
        <v>813</v>
      </c>
      <c r="G45" s="2252">
        <v>59.06</v>
      </c>
      <c r="H45" s="2229"/>
      <c r="I45" s="2245"/>
    </row>
    <row r="46" spans="1:9" s="2230" customFormat="1" x14ac:dyDescent="0.2">
      <c r="A46" s="2246">
        <v>1030</v>
      </c>
      <c r="B46" s="2247" t="s">
        <v>26</v>
      </c>
      <c r="C46" s="2248">
        <v>1433</v>
      </c>
      <c r="D46" s="2249">
        <v>3123</v>
      </c>
      <c r="E46" s="2250">
        <v>2122</v>
      </c>
      <c r="F46" s="2251" t="s">
        <v>814</v>
      </c>
      <c r="G46" s="2252">
        <v>1102.31</v>
      </c>
      <c r="H46" s="2229"/>
      <c r="I46" s="2245"/>
    </row>
    <row r="47" spans="1:9" s="2230" customFormat="1" x14ac:dyDescent="0.2">
      <c r="A47" s="2246">
        <v>299.38</v>
      </c>
      <c r="B47" s="2247" t="s">
        <v>26</v>
      </c>
      <c r="C47" s="2248">
        <v>1434</v>
      </c>
      <c r="D47" s="2249">
        <v>3123</v>
      </c>
      <c r="E47" s="2250">
        <v>2122</v>
      </c>
      <c r="F47" s="2251" t="s">
        <v>815</v>
      </c>
      <c r="G47" s="2252">
        <v>299.38</v>
      </c>
      <c r="H47" s="2229"/>
      <c r="I47" s="2245"/>
    </row>
    <row r="48" spans="1:9" s="2230" customFormat="1" x14ac:dyDescent="0.2">
      <c r="A48" s="2246">
        <v>710</v>
      </c>
      <c r="B48" s="2247" t="s">
        <v>26</v>
      </c>
      <c r="C48" s="2248">
        <v>1436</v>
      </c>
      <c r="D48" s="2249">
        <v>3123</v>
      </c>
      <c r="E48" s="2250">
        <v>2122</v>
      </c>
      <c r="F48" s="2251" t="s">
        <v>816</v>
      </c>
      <c r="G48" s="2252">
        <v>727.62</v>
      </c>
      <c r="H48" s="2229"/>
      <c r="I48" s="2245"/>
    </row>
    <row r="49" spans="1:9" s="2230" customFormat="1" x14ac:dyDescent="0.2">
      <c r="A49" s="2246">
        <v>1800</v>
      </c>
      <c r="B49" s="2247" t="s">
        <v>26</v>
      </c>
      <c r="C49" s="2248">
        <v>1437</v>
      </c>
      <c r="D49" s="2249">
        <v>3123</v>
      </c>
      <c r="E49" s="2250">
        <v>2122</v>
      </c>
      <c r="F49" s="2251" t="s">
        <v>817</v>
      </c>
      <c r="G49" s="2252">
        <v>1800</v>
      </c>
      <c r="H49" s="2229"/>
      <c r="I49" s="2245"/>
    </row>
    <row r="50" spans="1:9" s="2230" customFormat="1" x14ac:dyDescent="0.2">
      <c r="A50" s="2246">
        <v>230</v>
      </c>
      <c r="B50" s="2247" t="s">
        <v>26</v>
      </c>
      <c r="C50" s="2248">
        <v>1438</v>
      </c>
      <c r="D50" s="2249">
        <v>3123</v>
      </c>
      <c r="E50" s="2250">
        <v>2122</v>
      </c>
      <c r="F50" s="2251" t="s">
        <v>818</v>
      </c>
      <c r="G50" s="2252">
        <v>222.8</v>
      </c>
      <c r="H50" s="2229"/>
      <c r="I50" s="2245"/>
    </row>
    <row r="51" spans="1:9" s="2230" customFormat="1" x14ac:dyDescent="0.2">
      <c r="A51" s="2246">
        <v>450</v>
      </c>
      <c r="B51" s="2247" t="s">
        <v>26</v>
      </c>
      <c r="C51" s="2248">
        <v>1440</v>
      </c>
      <c r="D51" s="2249">
        <v>3123</v>
      </c>
      <c r="E51" s="2250">
        <v>2122</v>
      </c>
      <c r="F51" s="2251" t="s">
        <v>819</v>
      </c>
      <c r="G51" s="2252">
        <v>601.39</v>
      </c>
      <c r="H51" s="2229"/>
      <c r="I51" s="2245"/>
    </row>
    <row r="52" spans="1:9" s="2230" customFormat="1" x14ac:dyDescent="0.2">
      <c r="A52" s="2246">
        <v>1200</v>
      </c>
      <c r="B52" s="2247" t="s">
        <v>26</v>
      </c>
      <c r="C52" s="2248">
        <v>1442</v>
      </c>
      <c r="D52" s="2249">
        <v>3123</v>
      </c>
      <c r="E52" s="2250">
        <v>2122</v>
      </c>
      <c r="F52" s="2251" t="s">
        <v>820</v>
      </c>
      <c r="G52" s="2252">
        <v>1172.1099999999999</v>
      </c>
      <c r="H52" s="2229"/>
      <c r="I52" s="2245"/>
    </row>
    <row r="53" spans="1:9" s="2230" customFormat="1" x14ac:dyDescent="0.2">
      <c r="A53" s="2246">
        <v>546.41</v>
      </c>
      <c r="B53" s="2247" t="s">
        <v>26</v>
      </c>
      <c r="C53" s="2248">
        <v>1443</v>
      </c>
      <c r="D53" s="2249">
        <v>3122</v>
      </c>
      <c r="E53" s="2250">
        <v>2122</v>
      </c>
      <c r="F53" s="2251" t="s">
        <v>821</v>
      </c>
      <c r="G53" s="2252">
        <v>546.41</v>
      </c>
      <c r="H53" s="2229"/>
      <c r="I53" s="2245"/>
    </row>
    <row r="54" spans="1:9" s="2230" customFormat="1" x14ac:dyDescent="0.2">
      <c r="A54" s="2246">
        <v>1000</v>
      </c>
      <c r="B54" s="2247" t="s">
        <v>26</v>
      </c>
      <c r="C54" s="2248">
        <v>1448</v>
      </c>
      <c r="D54" s="2249">
        <v>3123</v>
      </c>
      <c r="E54" s="2250">
        <v>2122</v>
      </c>
      <c r="F54" s="2251" t="s">
        <v>822</v>
      </c>
      <c r="G54" s="2252">
        <v>1157.76</v>
      </c>
      <c r="H54" s="2229"/>
      <c r="I54" s="2245"/>
    </row>
    <row r="55" spans="1:9" s="2230" customFormat="1" x14ac:dyDescent="0.2">
      <c r="A55" s="2246">
        <v>1800</v>
      </c>
      <c r="B55" s="2247" t="s">
        <v>26</v>
      </c>
      <c r="C55" s="2248">
        <v>1450</v>
      </c>
      <c r="D55" s="2249">
        <v>3124</v>
      </c>
      <c r="E55" s="2250">
        <v>2122</v>
      </c>
      <c r="F55" s="2251" t="s">
        <v>823</v>
      </c>
      <c r="G55" s="2252">
        <v>1784.81</v>
      </c>
      <c r="H55" s="2229"/>
      <c r="I55" s="2245"/>
    </row>
    <row r="56" spans="1:9" s="2230" customFormat="1" x14ac:dyDescent="0.2">
      <c r="A56" s="2246">
        <v>200</v>
      </c>
      <c r="B56" s="2247" t="s">
        <v>26</v>
      </c>
      <c r="C56" s="2248">
        <v>1452</v>
      </c>
      <c r="D56" s="2249">
        <v>3122</v>
      </c>
      <c r="E56" s="2250">
        <v>2122</v>
      </c>
      <c r="F56" s="2254" t="s">
        <v>824</v>
      </c>
      <c r="G56" s="2252">
        <v>750.9</v>
      </c>
      <c r="H56" s="2229"/>
      <c r="I56" s="2245"/>
    </row>
    <row r="57" spans="1:9" s="2230" customFormat="1" x14ac:dyDescent="0.2">
      <c r="A57" s="2246">
        <v>772.31</v>
      </c>
      <c r="B57" s="2247" t="s">
        <v>26</v>
      </c>
      <c r="C57" s="2248">
        <v>1455</v>
      </c>
      <c r="D57" s="2249">
        <v>3114</v>
      </c>
      <c r="E57" s="2250">
        <v>2122</v>
      </c>
      <c r="F57" s="2255" t="s">
        <v>825</v>
      </c>
      <c r="G57" s="2252">
        <v>769.75</v>
      </c>
      <c r="H57" s="2229"/>
      <c r="I57" s="2245"/>
    </row>
    <row r="58" spans="1:9" s="2230" customFormat="1" x14ac:dyDescent="0.2">
      <c r="A58" s="2246">
        <v>120</v>
      </c>
      <c r="B58" s="2247" t="s">
        <v>26</v>
      </c>
      <c r="C58" s="2248">
        <v>1456</v>
      </c>
      <c r="D58" s="2249">
        <v>3114</v>
      </c>
      <c r="E58" s="2250">
        <v>2122</v>
      </c>
      <c r="F58" s="2251" t="s">
        <v>826</v>
      </c>
      <c r="G58" s="2252">
        <v>112.61</v>
      </c>
      <c r="H58" s="2229"/>
      <c r="I58" s="2245"/>
    </row>
    <row r="59" spans="1:9" s="2230" customFormat="1" ht="12.75" customHeight="1" x14ac:dyDescent="0.2">
      <c r="A59" s="2246">
        <v>32.92</v>
      </c>
      <c r="B59" s="2256" t="s">
        <v>26</v>
      </c>
      <c r="C59" s="2249">
        <v>1462</v>
      </c>
      <c r="D59" s="2249">
        <v>3114</v>
      </c>
      <c r="E59" s="2257">
        <v>2122</v>
      </c>
      <c r="F59" s="2251" t="s">
        <v>827</v>
      </c>
      <c r="G59" s="2252">
        <v>32.92</v>
      </c>
      <c r="H59" s="2229"/>
      <c r="I59" s="2245"/>
    </row>
    <row r="60" spans="1:9" s="2230" customFormat="1" ht="12.75" customHeight="1" x14ac:dyDescent="0.2">
      <c r="A60" s="2246">
        <v>18.54</v>
      </c>
      <c r="B60" s="2247" t="s">
        <v>26</v>
      </c>
      <c r="C60" s="2248">
        <v>1469</v>
      </c>
      <c r="D60" s="2248">
        <v>3114</v>
      </c>
      <c r="E60" s="2250">
        <v>2122</v>
      </c>
      <c r="F60" s="2251" t="s">
        <v>828</v>
      </c>
      <c r="G60" s="2252">
        <v>21.05</v>
      </c>
      <c r="H60" s="2229"/>
      <c r="I60" s="2245"/>
    </row>
    <row r="61" spans="1:9" s="2230" customFormat="1" x14ac:dyDescent="0.2">
      <c r="A61" s="2246">
        <v>23.48</v>
      </c>
      <c r="B61" s="2256" t="s">
        <v>26</v>
      </c>
      <c r="C61" s="2249">
        <v>1470</v>
      </c>
      <c r="D61" s="2249">
        <v>4322</v>
      </c>
      <c r="E61" s="2257">
        <v>2122</v>
      </c>
      <c r="F61" s="2255" t="s">
        <v>829</v>
      </c>
      <c r="G61" s="2252">
        <v>24.71</v>
      </c>
      <c r="H61" s="2229"/>
      <c r="I61" s="2245"/>
    </row>
    <row r="62" spans="1:9" s="2230" customFormat="1" x14ac:dyDescent="0.2">
      <c r="A62" s="2246">
        <v>600</v>
      </c>
      <c r="B62" s="2247" t="s">
        <v>26</v>
      </c>
      <c r="C62" s="2248">
        <v>1471</v>
      </c>
      <c r="D62" s="2249">
        <v>4322</v>
      </c>
      <c r="E62" s="2250">
        <v>2122</v>
      </c>
      <c r="F62" s="2253" t="s">
        <v>830</v>
      </c>
      <c r="G62" s="2252">
        <v>580.91999999999996</v>
      </c>
      <c r="H62" s="2229"/>
      <c r="I62" s="2245"/>
    </row>
    <row r="63" spans="1:9" s="2230" customFormat="1" x14ac:dyDescent="0.2">
      <c r="A63" s="2246">
        <v>91.64</v>
      </c>
      <c r="B63" s="2247" t="s">
        <v>26</v>
      </c>
      <c r="C63" s="2248">
        <v>1472</v>
      </c>
      <c r="D63" s="2248">
        <v>4322</v>
      </c>
      <c r="E63" s="2250">
        <v>2122</v>
      </c>
      <c r="F63" s="2253" t="s">
        <v>831</v>
      </c>
      <c r="G63" s="2278">
        <v>92.37</v>
      </c>
      <c r="H63" s="2229"/>
      <c r="I63" s="2245"/>
    </row>
    <row r="64" spans="1:9" s="2230" customFormat="1" ht="13.5" thickBot="1" x14ac:dyDescent="0.25">
      <c r="A64" s="2890">
        <v>47.51</v>
      </c>
      <c r="B64" s="2891" t="s">
        <v>26</v>
      </c>
      <c r="C64" s="2892">
        <v>1473</v>
      </c>
      <c r="D64" s="2892">
        <v>4322</v>
      </c>
      <c r="E64" s="2893">
        <v>2122</v>
      </c>
      <c r="F64" s="2894" t="s">
        <v>833</v>
      </c>
      <c r="G64" s="2895">
        <v>48.12</v>
      </c>
      <c r="H64" s="2229"/>
      <c r="I64" s="2245"/>
    </row>
    <row r="65" spans="1:9" s="967" customFormat="1" ht="12" customHeight="1" thickBot="1" x14ac:dyDescent="0.25">
      <c r="A65" s="999"/>
      <c r="B65" s="2258"/>
      <c r="C65" s="2259"/>
      <c r="D65" s="2260"/>
      <c r="E65" s="2260"/>
      <c r="F65" s="2261"/>
      <c r="G65" s="3011" t="s">
        <v>37</v>
      </c>
      <c r="I65" s="2245"/>
    </row>
    <row r="66" spans="1:9" s="967" customFormat="1" ht="13.5" thickBot="1" x14ac:dyDescent="0.25">
      <c r="A66" s="3065" t="s">
        <v>16</v>
      </c>
      <c r="B66" s="3066"/>
      <c r="C66" s="3066"/>
      <c r="D66" s="3066"/>
      <c r="E66" s="3067"/>
      <c r="F66" s="2264" t="s">
        <v>14</v>
      </c>
      <c r="G66" s="966" t="s">
        <v>144</v>
      </c>
      <c r="I66" s="2245"/>
    </row>
    <row r="67" spans="1:9" s="967" customFormat="1" ht="13.5" thickBot="1" x14ac:dyDescent="0.25">
      <c r="A67" s="1000" t="s">
        <v>671</v>
      </c>
      <c r="B67" s="2265" t="s">
        <v>25</v>
      </c>
      <c r="C67" s="2266" t="s">
        <v>15</v>
      </c>
      <c r="D67" s="2267" t="s">
        <v>31</v>
      </c>
      <c r="E67" s="2268" t="s">
        <v>32</v>
      </c>
      <c r="F67" s="2269" t="s">
        <v>832</v>
      </c>
      <c r="G67" s="2270" t="s">
        <v>234</v>
      </c>
      <c r="I67" s="2245"/>
    </row>
    <row r="68" spans="1:9" s="2230" customFormat="1" x14ac:dyDescent="0.2">
      <c r="A68" s="2239">
        <v>31.9</v>
      </c>
      <c r="B68" s="2247" t="s">
        <v>26</v>
      </c>
      <c r="C68" s="2248">
        <v>1474</v>
      </c>
      <c r="D68" s="2249">
        <v>4322</v>
      </c>
      <c r="E68" s="2250">
        <v>2122</v>
      </c>
      <c r="F68" s="2253" t="s">
        <v>834</v>
      </c>
      <c r="G68" s="2252">
        <v>31.9</v>
      </c>
      <c r="H68" s="2229"/>
      <c r="I68" s="2229"/>
    </row>
    <row r="69" spans="1:9" s="2230" customFormat="1" x14ac:dyDescent="0.2">
      <c r="A69" s="2239">
        <v>244.66</v>
      </c>
      <c r="B69" s="2247" t="s">
        <v>26</v>
      </c>
      <c r="C69" s="2248">
        <v>1475</v>
      </c>
      <c r="D69" s="2249">
        <v>4322</v>
      </c>
      <c r="E69" s="2250">
        <v>2122</v>
      </c>
      <c r="F69" s="2253" t="s">
        <v>835</v>
      </c>
      <c r="G69" s="2252">
        <v>244.66</v>
      </c>
      <c r="H69" s="2229"/>
    </row>
    <row r="70" spans="1:9" s="2230" customFormat="1" x14ac:dyDescent="0.2">
      <c r="A70" s="2239">
        <v>17.25</v>
      </c>
      <c r="B70" s="2247" t="s">
        <v>26</v>
      </c>
      <c r="C70" s="2248">
        <v>1476</v>
      </c>
      <c r="D70" s="2249">
        <v>4322</v>
      </c>
      <c r="E70" s="2250">
        <v>2122</v>
      </c>
      <c r="F70" s="2253" t="s">
        <v>836</v>
      </c>
      <c r="G70" s="2252">
        <v>17.25</v>
      </c>
      <c r="H70" s="2229"/>
    </row>
    <row r="71" spans="1:9" s="2230" customFormat="1" x14ac:dyDescent="0.2">
      <c r="A71" s="2239">
        <v>0</v>
      </c>
      <c r="B71" s="2247" t="s">
        <v>26</v>
      </c>
      <c r="C71" s="2248">
        <v>1481</v>
      </c>
      <c r="D71" s="2249">
        <v>3147</v>
      </c>
      <c r="E71" s="2250">
        <v>2122</v>
      </c>
      <c r="F71" s="2253" t="s">
        <v>837</v>
      </c>
      <c r="G71" s="2252">
        <v>0</v>
      </c>
      <c r="H71" s="2229"/>
    </row>
    <row r="72" spans="1:9" s="2230" customFormat="1" x14ac:dyDescent="0.2">
      <c r="A72" s="2239">
        <v>0</v>
      </c>
      <c r="B72" s="2247" t="s">
        <v>26</v>
      </c>
      <c r="C72" s="2248">
        <v>1485</v>
      </c>
      <c r="D72" s="2249">
        <v>3421</v>
      </c>
      <c r="E72" s="2250">
        <v>2122</v>
      </c>
      <c r="F72" s="2253" t="s">
        <v>838</v>
      </c>
      <c r="G72" s="2271">
        <v>0</v>
      </c>
      <c r="H72" s="2229"/>
    </row>
    <row r="73" spans="1:9" s="2230" customFormat="1" x14ac:dyDescent="0.2">
      <c r="A73" s="2272">
        <v>5.08</v>
      </c>
      <c r="B73" s="2273" t="s">
        <v>26</v>
      </c>
      <c r="C73" s="2274">
        <v>1492</v>
      </c>
      <c r="D73" s="2275">
        <v>3146</v>
      </c>
      <c r="E73" s="2276">
        <v>2122</v>
      </c>
      <c r="F73" s="2277" t="s">
        <v>839</v>
      </c>
      <c r="G73" s="2278">
        <v>0</v>
      </c>
      <c r="H73" s="2229"/>
    </row>
    <row r="74" spans="1:9" s="2230" customFormat="1" x14ac:dyDescent="0.2">
      <c r="A74" s="2279">
        <v>0</v>
      </c>
      <c r="B74" s="2280" t="s">
        <v>26</v>
      </c>
      <c r="C74" s="2248">
        <v>1493</v>
      </c>
      <c r="D74" s="2281">
        <v>3146</v>
      </c>
      <c r="E74" s="2281">
        <v>2122</v>
      </c>
      <c r="F74" s="2282" t="s">
        <v>1008</v>
      </c>
      <c r="G74" s="2278">
        <v>26.67</v>
      </c>
      <c r="H74" s="2229"/>
    </row>
    <row r="75" spans="1:9" s="2230" customFormat="1" ht="13.5" thickBot="1" x14ac:dyDescent="0.25">
      <c r="A75" s="1002">
        <v>0</v>
      </c>
      <c r="B75" s="2211" t="s">
        <v>26</v>
      </c>
      <c r="C75" s="2212">
        <v>1499</v>
      </c>
      <c r="D75" s="2212">
        <v>3149</v>
      </c>
      <c r="E75" s="2213">
        <v>2122</v>
      </c>
      <c r="F75" s="2214" t="s">
        <v>840</v>
      </c>
      <c r="G75" s="2210">
        <v>0</v>
      </c>
      <c r="H75" s="2229"/>
    </row>
    <row r="76" spans="1:9" s="2231" customFormat="1" ht="13.5" thickBot="1" x14ac:dyDescent="0.25">
      <c r="A76" s="2232">
        <f>SUM(A77:A95)</f>
        <v>9351.3889999999992</v>
      </c>
      <c r="B76" s="2283" t="s">
        <v>25</v>
      </c>
      <c r="C76" s="2283" t="s">
        <v>15</v>
      </c>
      <c r="D76" s="2284" t="s">
        <v>31</v>
      </c>
      <c r="E76" s="2285" t="s">
        <v>32</v>
      </c>
      <c r="F76" s="2286" t="s">
        <v>841</v>
      </c>
      <c r="G76" s="2232">
        <f>SUM(G77:G95)</f>
        <v>9000</v>
      </c>
      <c r="I76" s="2229"/>
    </row>
    <row r="77" spans="1:9" s="2231" customFormat="1" ht="12.75" customHeight="1" x14ac:dyDescent="0.2">
      <c r="A77" s="2287">
        <v>1180</v>
      </c>
      <c r="B77" s="2288" t="s">
        <v>26</v>
      </c>
      <c r="C77" s="2289">
        <v>1501</v>
      </c>
      <c r="D77" s="2290">
        <v>4357</v>
      </c>
      <c r="E77" s="2291">
        <v>2122</v>
      </c>
      <c r="F77" s="2292" t="s">
        <v>842</v>
      </c>
      <c r="G77" s="2221">
        <v>1119</v>
      </c>
      <c r="I77" s="2293"/>
    </row>
    <row r="78" spans="1:9" s="2231" customFormat="1" x14ac:dyDescent="0.2">
      <c r="A78" s="2294">
        <v>43.088999999999999</v>
      </c>
      <c r="B78" s="2295" t="s">
        <v>26</v>
      </c>
      <c r="C78" s="2296">
        <v>1502</v>
      </c>
      <c r="D78" s="2297">
        <v>4311</v>
      </c>
      <c r="E78" s="2298">
        <v>2122</v>
      </c>
      <c r="F78" s="2299" t="s">
        <v>843</v>
      </c>
      <c r="G78" s="2221">
        <v>73</v>
      </c>
      <c r="I78" s="2293"/>
    </row>
    <row r="79" spans="1:9" s="2231" customFormat="1" x14ac:dyDescent="0.2">
      <c r="A79" s="2294">
        <v>450</v>
      </c>
      <c r="B79" s="2295" t="s">
        <v>26</v>
      </c>
      <c r="C79" s="2296">
        <v>1504</v>
      </c>
      <c r="D79" s="2297">
        <v>4357</v>
      </c>
      <c r="E79" s="2298">
        <v>2122</v>
      </c>
      <c r="F79" s="2299" t="s">
        <v>844</v>
      </c>
      <c r="G79" s="2221">
        <v>424</v>
      </c>
      <c r="I79" s="2293"/>
    </row>
    <row r="80" spans="1:9" s="2231" customFormat="1" x14ac:dyDescent="0.2">
      <c r="A80" s="2294">
        <v>218</v>
      </c>
      <c r="B80" s="2295" t="s">
        <v>26</v>
      </c>
      <c r="C80" s="2296">
        <v>1505</v>
      </c>
      <c r="D80" s="2297">
        <v>4357</v>
      </c>
      <c r="E80" s="2298">
        <v>2122</v>
      </c>
      <c r="F80" s="2299" t="s">
        <v>845</v>
      </c>
      <c r="G80" s="2221">
        <v>204</v>
      </c>
      <c r="I80" s="2293"/>
    </row>
    <row r="81" spans="1:9" s="2231" customFormat="1" x14ac:dyDescent="0.2">
      <c r="A81" s="2294">
        <v>1.3</v>
      </c>
      <c r="B81" s="2295" t="s">
        <v>26</v>
      </c>
      <c r="C81" s="2296">
        <v>1507</v>
      </c>
      <c r="D81" s="2297">
        <v>4356</v>
      </c>
      <c r="E81" s="2298">
        <v>2122</v>
      </c>
      <c r="F81" s="2299" t="s">
        <v>846</v>
      </c>
      <c r="G81" s="2221">
        <v>1</v>
      </c>
      <c r="I81" s="2293"/>
    </row>
    <row r="82" spans="1:9" s="2231" customFormat="1" x14ac:dyDescent="0.2">
      <c r="A82" s="2294">
        <v>107</v>
      </c>
      <c r="B82" s="2295" t="s">
        <v>26</v>
      </c>
      <c r="C82" s="2296">
        <v>1508</v>
      </c>
      <c r="D82" s="2297">
        <v>4357</v>
      </c>
      <c r="E82" s="2298">
        <v>2122</v>
      </c>
      <c r="F82" s="2299" t="s">
        <v>847</v>
      </c>
      <c r="G82" s="2221">
        <v>102</v>
      </c>
      <c r="I82" s="2293"/>
    </row>
    <row r="83" spans="1:9" s="2231" customFormat="1" x14ac:dyDescent="0.2">
      <c r="A83" s="2294">
        <v>271</v>
      </c>
      <c r="B83" s="2295" t="s">
        <v>26</v>
      </c>
      <c r="C83" s="2296">
        <v>1509</v>
      </c>
      <c r="D83" s="2297">
        <v>4357</v>
      </c>
      <c r="E83" s="2298">
        <v>2122</v>
      </c>
      <c r="F83" s="2299" t="s">
        <v>848</v>
      </c>
      <c r="G83" s="2221">
        <v>265</v>
      </c>
      <c r="I83" s="2293"/>
    </row>
    <row r="84" spans="1:9" s="2231" customFormat="1" x14ac:dyDescent="0.2">
      <c r="A84" s="2294">
        <v>816</v>
      </c>
      <c r="B84" s="2295" t="s">
        <v>26</v>
      </c>
      <c r="C84" s="2296">
        <v>1510</v>
      </c>
      <c r="D84" s="2297">
        <v>4357</v>
      </c>
      <c r="E84" s="2298">
        <v>2122</v>
      </c>
      <c r="F84" s="2299" t="s">
        <v>849</v>
      </c>
      <c r="G84" s="2221">
        <v>741</v>
      </c>
      <c r="I84" s="2293"/>
    </row>
    <row r="85" spans="1:9" s="2231" customFormat="1" x14ac:dyDescent="0.2">
      <c r="A85" s="2294">
        <v>424</v>
      </c>
      <c r="B85" s="2295" t="s">
        <v>26</v>
      </c>
      <c r="C85" s="2296">
        <v>1512</v>
      </c>
      <c r="D85" s="2297">
        <v>4357</v>
      </c>
      <c r="E85" s="2298">
        <v>2122</v>
      </c>
      <c r="F85" s="2299" t="s">
        <v>850</v>
      </c>
      <c r="G85" s="2221">
        <v>417</v>
      </c>
      <c r="I85" s="2293"/>
    </row>
    <row r="86" spans="1:9" s="2231" customFormat="1" x14ac:dyDescent="0.2">
      <c r="A86" s="2294">
        <v>1163</v>
      </c>
      <c r="B86" s="2295" t="s">
        <v>26</v>
      </c>
      <c r="C86" s="2296">
        <v>1513</v>
      </c>
      <c r="D86" s="2297">
        <v>4357</v>
      </c>
      <c r="E86" s="2298">
        <v>2122</v>
      </c>
      <c r="F86" s="2299" t="s">
        <v>851</v>
      </c>
      <c r="G86" s="2221">
        <v>1121</v>
      </c>
      <c r="I86" s="2293"/>
    </row>
    <row r="87" spans="1:9" s="2231" customFormat="1" x14ac:dyDescent="0.2">
      <c r="A87" s="2294">
        <v>323</v>
      </c>
      <c r="B87" s="2295" t="s">
        <v>26</v>
      </c>
      <c r="C87" s="2296">
        <v>1514</v>
      </c>
      <c r="D87" s="2297">
        <v>4357</v>
      </c>
      <c r="E87" s="2298">
        <v>2122</v>
      </c>
      <c r="F87" s="2299" t="s">
        <v>852</v>
      </c>
      <c r="G87" s="2221">
        <v>385</v>
      </c>
      <c r="I87" s="2293"/>
    </row>
    <row r="88" spans="1:9" s="2231" customFormat="1" x14ac:dyDescent="0.2">
      <c r="A88" s="2294">
        <v>128</v>
      </c>
      <c r="B88" s="2295" t="s">
        <v>26</v>
      </c>
      <c r="C88" s="2296">
        <v>1515</v>
      </c>
      <c r="D88" s="2297">
        <v>4357</v>
      </c>
      <c r="E88" s="2298">
        <v>2122</v>
      </c>
      <c r="F88" s="2299" t="s">
        <v>853</v>
      </c>
      <c r="G88" s="2221">
        <v>128</v>
      </c>
      <c r="I88" s="2293"/>
    </row>
    <row r="89" spans="1:9" s="2231" customFormat="1" x14ac:dyDescent="0.2">
      <c r="A89" s="2294">
        <v>1000</v>
      </c>
      <c r="B89" s="2295" t="s">
        <v>26</v>
      </c>
      <c r="C89" s="2296">
        <v>1516</v>
      </c>
      <c r="D89" s="2297">
        <v>4357</v>
      </c>
      <c r="E89" s="2298">
        <v>2122</v>
      </c>
      <c r="F89" s="2299" t="s">
        <v>854</v>
      </c>
      <c r="G89" s="2221">
        <v>1025</v>
      </c>
      <c r="I89" s="2293"/>
    </row>
    <row r="90" spans="1:9" s="2231" customFormat="1" x14ac:dyDescent="0.2">
      <c r="A90" s="2294">
        <v>1783</v>
      </c>
      <c r="B90" s="2295" t="s">
        <v>26</v>
      </c>
      <c r="C90" s="2296">
        <v>1517</v>
      </c>
      <c r="D90" s="2297">
        <v>4357</v>
      </c>
      <c r="E90" s="2298">
        <v>2122</v>
      </c>
      <c r="F90" s="2299" t="s">
        <v>855</v>
      </c>
      <c r="G90" s="2221">
        <v>1589</v>
      </c>
      <c r="I90" s="2293"/>
    </row>
    <row r="91" spans="1:9" s="2231" customFormat="1" x14ac:dyDescent="0.2">
      <c r="A91" s="2294">
        <v>20</v>
      </c>
      <c r="B91" s="2295" t="s">
        <v>26</v>
      </c>
      <c r="C91" s="2296">
        <v>1519</v>
      </c>
      <c r="D91" s="2297">
        <v>4357</v>
      </c>
      <c r="E91" s="2298">
        <v>2122</v>
      </c>
      <c r="F91" s="2299" t="s">
        <v>856</v>
      </c>
      <c r="G91" s="2221">
        <v>20</v>
      </c>
      <c r="I91" s="2293"/>
    </row>
    <row r="92" spans="1:9" s="2231" customFormat="1" x14ac:dyDescent="0.2">
      <c r="A92" s="2294">
        <v>70</v>
      </c>
      <c r="B92" s="2295" t="s">
        <v>26</v>
      </c>
      <c r="C92" s="2296">
        <v>1520</v>
      </c>
      <c r="D92" s="2297">
        <v>4356</v>
      </c>
      <c r="E92" s="2298">
        <v>2122</v>
      </c>
      <c r="F92" s="2299" t="s">
        <v>857</v>
      </c>
      <c r="G92" s="2221">
        <v>94</v>
      </c>
      <c r="I92" s="2293"/>
    </row>
    <row r="93" spans="1:9" s="2231" customFormat="1" x14ac:dyDescent="0.2">
      <c r="A93" s="2294">
        <v>188</v>
      </c>
      <c r="B93" s="2300" t="s">
        <v>26</v>
      </c>
      <c r="C93" s="2296">
        <v>1521</v>
      </c>
      <c r="D93" s="2301">
        <v>4357</v>
      </c>
      <c r="E93" s="2298">
        <v>2122</v>
      </c>
      <c r="F93" s="2299" t="s">
        <v>858</v>
      </c>
      <c r="G93" s="2221">
        <v>186</v>
      </c>
      <c r="I93" s="2293"/>
    </row>
    <row r="94" spans="1:9" s="2231" customFormat="1" x14ac:dyDescent="0.2">
      <c r="A94" s="2294">
        <v>324</v>
      </c>
      <c r="B94" s="2300" t="s">
        <v>26</v>
      </c>
      <c r="C94" s="2296">
        <v>1522</v>
      </c>
      <c r="D94" s="2301">
        <v>4357</v>
      </c>
      <c r="E94" s="2298">
        <v>2122</v>
      </c>
      <c r="F94" s="2299" t="s">
        <v>859</v>
      </c>
      <c r="G94" s="2221">
        <v>350</v>
      </c>
      <c r="I94" s="2293"/>
    </row>
    <row r="95" spans="1:9" s="967" customFormat="1" ht="13.5" thickBot="1" x14ac:dyDescent="0.25">
      <c r="A95" s="2302">
        <v>842</v>
      </c>
      <c r="B95" s="2300" t="s">
        <v>26</v>
      </c>
      <c r="C95" s="2303">
        <v>1523</v>
      </c>
      <c r="D95" s="2304">
        <v>4357</v>
      </c>
      <c r="E95" s="2305">
        <v>2122</v>
      </c>
      <c r="F95" s="2306" t="s">
        <v>860</v>
      </c>
      <c r="G95" s="2222">
        <v>756</v>
      </c>
      <c r="I95" s="2293"/>
    </row>
    <row r="96" spans="1:9" s="967" customFormat="1" ht="13.5" thickBot="1" x14ac:dyDescent="0.25">
      <c r="A96" s="1017">
        <v>0</v>
      </c>
      <c r="B96" s="2265" t="s">
        <v>25</v>
      </c>
      <c r="C96" s="2266" t="s">
        <v>15</v>
      </c>
      <c r="D96" s="2267" t="s">
        <v>31</v>
      </c>
      <c r="E96" s="2268" t="s">
        <v>32</v>
      </c>
      <c r="F96" s="2307" t="s">
        <v>46</v>
      </c>
      <c r="G96" s="2308">
        <v>0</v>
      </c>
      <c r="I96" s="968"/>
    </row>
    <row r="97" spans="1:8" s="2231" customFormat="1" ht="13.5" thickBot="1" x14ac:dyDescent="0.25">
      <c r="A97" s="1018">
        <v>0</v>
      </c>
      <c r="B97" s="2309" t="s">
        <v>26</v>
      </c>
      <c r="C97" s="2310">
        <v>1601</v>
      </c>
      <c r="D97" s="2311" t="s">
        <v>21</v>
      </c>
      <c r="E97" s="2312">
        <v>2122</v>
      </c>
      <c r="F97" s="2313" t="s">
        <v>47</v>
      </c>
      <c r="G97" s="2314">
        <v>0</v>
      </c>
    </row>
    <row r="98" spans="1:8" s="2231" customFormat="1" ht="12.75" customHeight="1" thickBot="1" x14ac:dyDescent="0.25">
      <c r="A98" s="2315">
        <f>SUM(A99:A103)</f>
        <v>4376</v>
      </c>
      <c r="B98" s="2316" t="s">
        <v>25</v>
      </c>
      <c r="C98" s="2283" t="s">
        <v>15</v>
      </c>
      <c r="D98" s="2284" t="s">
        <v>31</v>
      </c>
      <c r="E98" s="2317" t="s">
        <v>32</v>
      </c>
      <c r="F98" s="2318" t="s">
        <v>603</v>
      </c>
      <c r="G98" s="2232">
        <f>SUM(G99:G103)</f>
        <v>4480.5</v>
      </c>
    </row>
    <row r="99" spans="1:8" s="2231" customFormat="1" x14ac:dyDescent="0.2">
      <c r="A99" s="772">
        <v>2750</v>
      </c>
      <c r="B99" s="2295" t="s">
        <v>26</v>
      </c>
      <c r="C99" s="2319">
        <v>1701</v>
      </c>
      <c r="D99" s="2320">
        <v>3314</v>
      </c>
      <c r="E99" s="2321">
        <v>2122</v>
      </c>
      <c r="F99" s="2322" t="s">
        <v>604</v>
      </c>
      <c r="G99" s="1019">
        <v>2731.86</v>
      </c>
    </row>
    <row r="100" spans="1:8" s="2231" customFormat="1" x14ac:dyDescent="0.2">
      <c r="A100" s="772">
        <v>1058</v>
      </c>
      <c r="B100" s="2295" t="s">
        <v>26</v>
      </c>
      <c r="C100" s="2296">
        <v>1702</v>
      </c>
      <c r="D100" s="2320">
        <v>3315</v>
      </c>
      <c r="E100" s="2323">
        <v>2122</v>
      </c>
      <c r="F100" s="2324" t="s">
        <v>605</v>
      </c>
      <c r="G100" s="1019">
        <v>1114.1300000000001</v>
      </c>
    </row>
    <row r="101" spans="1:8" s="2231" customFormat="1" x14ac:dyDescent="0.2">
      <c r="A101" s="355">
        <v>13</v>
      </c>
      <c r="B101" s="2295" t="s">
        <v>26</v>
      </c>
      <c r="C101" s="2296">
        <v>1703</v>
      </c>
      <c r="D101" s="2320">
        <v>3315</v>
      </c>
      <c r="E101" s="2323">
        <v>2122</v>
      </c>
      <c r="F101" s="2324" t="s">
        <v>606</v>
      </c>
      <c r="G101" s="30">
        <v>78.930000000000007</v>
      </c>
    </row>
    <row r="102" spans="1:8" s="2231" customFormat="1" x14ac:dyDescent="0.2">
      <c r="A102" s="355">
        <v>374</v>
      </c>
      <c r="B102" s="2295" t="s">
        <v>26</v>
      </c>
      <c r="C102" s="2296">
        <v>1704</v>
      </c>
      <c r="D102" s="2320">
        <v>3315</v>
      </c>
      <c r="E102" s="2323">
        <v>2122</v>
      </c>
      <c r="F102" s="2324" t="s">
        <v>607</v>
      </c>
      <c r="G102" s="30">
        <v>374</v>
      </c>
    </row>
    <row r="103" spans="1:8" s="967" customFormat="1" ht="13.5" thickBot="1" x14ac:dyDescent="0.25">
      <c r="A103" s="779">
        <v>181</v>
      </c>
      <c r="B103" s="2325" t="s">
        <v>26</v>
      </c>
      <c r="C103" s="2326">
        <v>1705</v>
      </c>
      <c r="D103" s="2327">
        <v>3315</v>
      </c>
      <c r="E103" s="2328">
        <v>2122</v>
      </c>
      <c r="F103" s="2329" t="s">
        <v>608</v>
      </c>
      <c r="G103" s="1020">
        <v>181.58</v>
      </c>
    </row>
    <row r="104" spans="1:8" s="967" customFormat="1" ht="13.5" thickBot="1" x14ac:dyDescent="0.25">
      <c r="A104" s="2330">
        <f>A105</f>
        <v>338</v>
      </c>
      <c r="B104" s="2331" t="s">
        <v>25</v>
      </c>
      <c r="C104" s="2332" t="s">
        <v>15</v>
      </c>
      <c r="D104" s="2333" t="s">
        <v>31</v>
      </c>
      <c r="E104" s="2334" t="s">
        <v>32</v>
      </c>
      <c r="F104" s="2307" t="s">
        <v>861</v>
      </c>
      <c r="G104" s="2330">
        <f>G105</f>
        <v>393</v>
      </c>
    </row>
    <row r="105" spans="1:8" s="967" customFormat="1" ht="13.5" thickBot="1" x14ac:dyDescent="0.25">
      <c r="A105" s="2335">
        <v>338</v>
      </c>
      <c r="B105" s="2336" t="s">
        <v>26</v>
      </c>
      <c r="C105" s="2310">
        <v>1801</v>
      </c>
      <c r="D105" s="2311" t="s">
        <v>21</v>
      </c>
      <c r="E105" s="2312">
        <v>2122</v>
      </c>
      <c r="F105" s="2337" t="s">
        <v>862</v>
      </c>
      <c r="G105" s="2338">
        <v>393</v>
      </c>
    </row>
    <row r="106" spans="1:8" s="967" customFormat="1" ht="12.75" customHeight="1" thickBot="1" x14ac:dyDescent="0.25">
      <c r="A106" s="2339">
        <f>SUM(A107:A108)</f>
        <v>0</v>
      </c>
      <c r="B106" s="2265" t="s">
        <v>25</v>
      </c>
      <c r="C106" s="2266" t="s">
        <v>15</v>
      </c>
      <c r="D106" s="2267" t="s">
        <v>31</v>
      </c>
      <c r="E106" s="2268" t="s">
        <v>32</v>
      </c>
      <c r="F106" s="2307" t="s">
        <v>863</v>
      </c>
      <c r="G106" s="2339">
        <f>SUM(G107:G108)</f>
        <v>0</v>
      </c>
    </row>
    <row r="107" spans="1:8" s="967" customFormat="1" x14ac:dyDescent="0.2">
      <c r="A107" s="2340">
        <v>0</v>
      </c>
      <c r="B107" s="2341" t="s">
        <v>26</v>
      </c>
      <c r="C107" s="2342">
        <v>1907</v>
      </c>
      <c r="D107" s="2343" t="s">
        <v>21</v>
      </c>
      <c r="E107" s="2344">
        <v>2122</v>
      </c>
      <c r="F107" s="2345" t="s">
        <v>864</v>
      </c>
      <c r="G107" s="2346">
        <v>0</v>
      </c>
    </row>
    <row r="108" spans="1:8" s="967" customFormat="1" ht="13.5" thickBot="1" x14ac:dyDescent="0.25">
      <c r="A108" s="2347">
        <v>0</v>
      </c>
      <c r="B108" s="2348" t="s">
        <v>26</v>
      </c>
      <c r="C108" s="2349">
        <v>1910</v>
      </c>
      <c r="D108" s="2350" t="s">
        <v>21</v>
      </c>
      <c r="E108" s="2351">
        <v>2122</v>
      </c>
      <c r="F108" s="2352" t="s">
        <v>865</v>
      </c>
      <c r="G108" s="2353">
        <v>0</v>
      </c>
    </row>
    <row r="109" spans="1:8" s="967" customFormat="1" ht="18" customHeight="1" thickBot="1" x14ac:dyDescent="0.25">
      <c r="G109" s="3011" t="s">
        <v>37</v>
      </c>
    </row>
    <row r="110" spans="1:8" s="967" customFormat="1" ht="13.5" thickBot="1" x14ac:dyDescent="0.25">
      <c r="A110" s="3065" t="s">
        <v>16</v>
      </c>
      <c r="B110" s="3066"/>
      <c r="C110" s="3066"/>
      <c r="D110" s="3066"/>
      <c r="E110" s="3067"/>
      <c r="F110" s="2264" t="s">
        <v>14</v>
      </c>
      <c r="G110" s="966" t="s">
        <v>144</v>
      </c>
      <c r="H110" s="2354"/>
    </row>
    <row r="111" spans="1:8" s="967" customFormat="1" ht="13.5" thickBot="1" x14ac:dyDescent="0.25">
      <c r="A111" s="1021" t="s">
        <v>671</v>
      </c>
      <c r="B111" s="2265" t="s">
        <v>25</v>
      </c>
      <c r="C111" s="2266" t="s">
        <v>15</v>
      </c>
      <c r="D111" s="2267" t="s">
        <v>31</v>
      </c>
      <c r="E111" s="2268" t="s">
        <v>32</v>
      </c>
      <c r="F111" s="2307" t="s">
        <v>866</v>
      </c>
      <c r="G111" s="2355">
        <f>SUM(G112:G120)</f>
        <v>45498.020000000004</v>
      </c>
    </row>
    <row r="112" spans="1:8" s="967" customFormat="1" x14ac:dyDescent="0.2">
      <c r="A112" s="1022" t="s">
        <v>677</v>
      </c>
      <c r="B112" s="2357" t="s">
        <v>26</v>
      </c>
      <c r="C112" s="2358" t="s">
        <v>21</v>
      </c>
      <c r="D112" s="2359" t="s">
        <v>21</v>
      </c>
      <c r="E112" s="2360">
        <v>2420</v>
      </c>
      <c r="F112" s="2877" t="s">
        <v>759</v>
      </c>
      <c r="G112" s="2361">
        <v>0</v>
      </c>
      <c r="H112" s="2356"/>
    </row>
    <row r="113" spans="1:10" s="967" customFormat="1" x14ac:dyDescent="0.2">
      <c r="A113" s="1023" t="s">
        <v>680</v>
      </c>
      <c r="B113" s="2341" t="s">
        <v>26</v>
      </c>
      <c r="C113" s="2362" t="s">
        <v>21</v>
      </c>
      <c r="D113" s="2363">
        <v>6310</v>
      </c>
      <c r="E113" s="2874">
        <v>2141</v>
      </c>
      <c r="F113" s="2878" t="s">
        <v>867</v>
      </c>
      <c r="G113" s="2365">
        <v>1000</v>
      </c>
      <c r="H113" s="2356"/>
    </row>
    <row r="114" spans="1:10" s="967" customFormat="1" ht="12.75" customHeight="1" x14ac:dyDescent="0.2">
      <c r="A114" s="1024" t="s">
        <v>695</v>
      </c>
      <c r="B114" s="2341" t="s">
        <v>26</v>
      </c>
      <c r="C114" s="2224" t="s">
        <v>21</v>
      </c>
      <c r="D114" s="2366">
        <v>2369</v>
      </c>
      <c r="E114" s="2875">
        <v>2342</v>
      </c>
      <c r="F114" s="2879" t="s">
        <v>868</v>
      </c>
      <c r="G114" s="2368">
        <v>18000</v>
      </c>
      <c r="H114" s="2356"/>
    </row>
    <row r="115" spans="1:10" s="967" customFormat="1" x14ac:dyDescent="0.2">
      <c r="A115" s="3071" t="s">
        <v>689</v>
      </c>
      <c r="B115" s="2341" t="s">
        <v>26</v>
      </c>
      <c r="C115" s="2224" t="s">
        <v>21</v>
      </c>
      <c r="D115" s="2225">
        <v>2229</v>
      </c>
      <c r="E115" s="2415">
        <v>2119</v>
      </c>
      <c r="F115" s="2880" t="s">
        <v>869</v>
      </c>
      <c r="G115" s="2227">
        <v>6000</v>
      </c>
      <c r="I115" s="2356"/>
      <c r="J115" s="969"/>
    </row>
    <row r="116" spans="1:10" s="967" customFormat="1" x14ac:dyDescent="0.2">
      <c r="A116" s="3072"/>
      <c r="B116" s="2341" t="s">
        <v>26</v>
      </c>
      <c r="C116" s="2224" t="s">
        <v>21</v>
      </c>
      <c r="D116" s="2225">
        <v>2299</v>
      </c>
      <c r="E116" s="2415">
        <v>2212</v>
      </c>
      <c r="F116" s="2880" t="s">
        <v>870</v>
      </c>
      <c r="G116" s="2227">
        <v>2000</v>
      </c>
      <c r="H116" s="2356"/>
      <c r="I116" s="969"/>
      <c r="J116" s="969"/>
    </row>
    <row r="117" spans="1:10" s="967" customFormat="1" x14ac:dyDescent="0.2">
      <c r="A117" s="3073"/>
      <c r="B117" s="2341" t="s">
        <v>26</v>
      </c>
      <c r="C117" s="2224" t="s">
        <v>871</v>
      </c>
      <c r="D117" s="2225">
        <v>2292</v>
      </c>
      <c r="E117" s="2415">
        <v>2329</v>
      </c>
      <c r="F117" s="2880" t="s">
        <v>872</v>
      </c>
      <c r="G117" s="2227">
        <v>6020</v>
      </c>
      <c r="H117" s="2356"/>
      <c r="I117" s="2209"/>
      <c r="J117" s="969"/>
    </row>
    <row r="118" spans="1:10" s="967" customFormat="1" x14ac:dyDescent="0.2">
      <c r="A118" s="2873" t="s">
        <v>707</v>
      </c>
      <c r="B118" s="2341" t="s">
        <v>26</v>
      </c>
      <c r="C118" s="2224" t="s">
        <v>871</v>
      </c>
      <c r="D118" s="2225">
        <v>6172</v>
      </c>
      <c r="E118" s="2415">
        <v>2324</v>
      </c>
      <c r="F118" s="2880" t="s">
        <v>2189</v>
      </c>
      <c r="G118" s="2227">
        <v>640</v>
      </c>
      <c r="H118" s="2356"/>
      <c r="I118" s="2209"/>
      <c r="J118" s="969"/>
    </row>
    <row r="119" spans="1:10" s="967" customFormat="1" ht="22.5" x14ac:dyDescent="0.2">
      <c r="A119" s="3074" t="s">
        <v>716</v>
      </c>
      <c r="B119" s="2223" t="s">
        <v>26</v>
      </c>
      <c r="C119" s="2224" t="s">
        <v>21</v>
      </c>
      <c r="D119" s="2225">
        <v>3613</v>
      </c>
      <c r="E119" s="2415">
        <v>2132</v>
      </c>
      <c r="F119" s="2370" t="s">
        <v>2024</v>
      </c>
      <c r="G119" s="2227">
        <v>11400.02</v>
      </c>
      <c r="H119" s="969"/>
      <c r="I119" s="2369"/>
      <c r="J119" s="969"/>
    </row>
    <row r="120" spans="1:10" s="967" customFormat="1" ht="13.5" thickBot="1" x14ac:dyDescent="0.25">
      <c r="A120" s="3075"/>
      <c r="B120" s="2371" t="s">
        <v>26</v>
      </c>
      <c r="C120" s="2372" t="s">
        <v>21</v>
      </c>
      <c r="D120" s="2373">
        <v>3613</v>
      </c>
      <c r="E120" s="2876">
        <v>2132</v>
      </c>
      <c r="F120" s="2881" t="s">
        <v>2025</v>
      </c>
      <c r="G120" s="2374">
        <v>438</v>
      </c>
      <c r="H120" s="969"/>
      <c r="I120" s="2369"/>
      <c r="J120" s="969"/>
    </row>
    <row r="121" spans="1:10" s="967" customFormat="1" ht="16.5" customHeight="1" thickBot="1" x14ac:dyDescent="0.25">
      <c r="E121" s="2258"/>
      <c r="F121" s="2376"/>
      <c r="G121" s="3011" t="s">
        <v>37</v>
      </c>
      <c r="H121" s="969"/>
      <c r="I121" s="2207"/>
      <c r="J121" s="969"/>
    </row>
    <row r="122" spans="1:10" s="967" customFormat="1" ht="13.5" thickBot="1" x14ac:dyDescent="0.25">
      <c r="A122" s="3065" t="s">
        <v>873</v>
      </c>
      <c r="B122" s="3066"/>
      <c r="C122" s="3066"/>
      <c r="D122" s="3066"/>
      <c r="E122" s="3067"/>
      <c r="F122" s="2264" t="s">
        <v>14</v>
      </c>
      <c r="G122" s="966" t="s">
        <v>144</v>
      </c>
      <c r="H122" s="969"/>
      <c r="I122" s="969"/>
      <c r="J122" s="969"/>
    </row>
    <row r="123" spans="1:10" s="967" customFormat="1" ht="13.5" thickBot="1" x14ac:dyDescent="0.25">
      <c r="A123" s="1021" t="s">
        <v>671</v>
      </c>
      <c r="B123" s="2265" t="s">
        <v>25</v>
      </c>
      <c r="C123" s="2266" t="s">
        <v>15</v>
      </c>
      <c r="D123" s="2267" t="s">
        <v>31</v>
      </c>
      <c r="E123" s="2268" t="s">
        <v>32</v>
      </c>
      <c r="F123" s="2307" t="s">
        <v>874</v>
      </c>
      <c r="G123" s="2339">
        <f>SUM(G124:G125)</f>
        <v>104067</v>
      </c>
      <c r="H123" s="969"/>
      <c r="I123" s="969"/>
      <c r="J123" s="969"/>
    </row>
    <row r="124" spans="1:10" s="967" customFormat="1" x14ac:dyDescent="0.2">
      <c r="A124" s="2377" t="s">
        <v>716</v>
      </c>
      <c r="B124" s="2378" t="s">
        <v>26</v>
      </c>
      <c r="C124" s="2358" t="s">
        <v>21</v>
      </c>
      <c r="D124" s="2358" t="s">
        <v>21</v>
      </c>
      <c r="E124" s="2379">
        <v>4112</v>
      </c>
      <c r="F124" s="2380" t="s">
        <v>875</v>
      </c>
      <c r="G124" s="2381">
        <v>78067</v>
      </c>
      <c r="H124" s="969"/>
      <c r="I124" s="969"/>
      <c r="J124" s="969"/>
    </row>
    <row r="125" spans="1:10" s="967" customFormat="1" ht="13.5" thickBot="1" x14ac:dyDescent="0.25">
      <c r="A125" s="1026" t="s">
        <v>689</v>
      </c>
      <c r="B125" s="2382" t="s">
        <v>26</v>
      </c>
      <c r="C125" s="2383" t="s">
        <v>21</v>
      </c>
      <c r="D125" s="2383" t="s">
        <v>21</v>
      </c>
      <c r="E125" s="2384">
        <v>4121</v>
      </c>
      <c r="F125" s="2385" t="s">
        <v>876</v>
      </c>
      <c r="G125" s="2386">
        <v>26000</v>
      </c>
      <c r="H125" s="969"/>
      <c r="I125" s="2387"/>
    </row>
    <row r="126" spans="1:10" s="967" customFormat="1" x14ac:dyDescent="0.2">
      <c r="H126" s="969"/>
    </row>
    <row r="127" spans="1:10" s="967" customFormat="1" x14ac:dyDescent="0.2"/>
    <row r="128" spans="1:10" s="967" customFormat="1" x14ac:dyDescent="0.2"/>
  </sheetData>
  <mergeCells count="10">
    <mergeCell ref="A1:G1"/>
    <mergeCell ref="A3:G3"/>
    <mergeCell ref="A5:E5"/>
    <mergeCell ref="A7:A11"/>
    <mergeCell ref="A122:E122"/>
    <mergeCell ref="A66:E66"/>
    <mergeCell ref="A110:E110"/>
    <mergeCell ref="A115:A117"/>
    <mergeCell ref="A119:A120"/>
    <mergeCell ref="B22:E22"/>
  </mergeCells>
  <printOptions horizontalCentered="1"/>
  <pageMargins left="0.19685039370078741" right="0.19685039370078741" top="0.19685039370078741" bottom="0.19685039370078741" header="0.31496062992125984" footer="0.11811023622047245"/>
  <pageSetup paperSize="9" scale="98" orientation="portrait" r:id="rId1"/>
  <headerFooter alignWithMargins="0"/>
  <rowBreaks count="1" manualBreakCount="1">
    <brk id="64" max="6" man="1"/>
  </rowBreaks>
  <ignoredErrors>
    <ignoredError sqref="G6" formulaRange="1"/>
    <ignoredError sqref="A112:A120 A124:A1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25"/>
  <sheetViews>
    <sheetView workbookViewId="0">
      <selection activeCell="A2" sqref="A2"/>
    </sheetView>
  </sheetViews>
  <sheetFormatPr defaultRowHeight="12.75" x14ac:dyDescent="0.2"/>
  <cols>
    <col min="1" max="16384" width="9.140625" style="959"/>
  </cols>
  <sheetData>
    <row r="1" spans="1:12" ht="26.25" x14ac:dyDescent="0.4">
      <c r="A1" s="3024" t="s">
        <v>728</v>
      </c>
      <c r="B1" s="3024"/>
      <c r="C1" s="3024"/>
      <c r="D1" s="3024"/>
      <c r="E1" s="3024"/>
      <c r="F1" s="3024"/>
      <c r="G1" s="3024"/>
      <c r="H1" s="3024"/>
      <c r="I1" s="3024"/>
      <c r="J1" s="958"/>
      <c r="K1" s="958"/>
      <c r="L1" s="958"/>
    </row>
    <row r="20" spans="1:12" ht="12.75" customHeight="1" x14ac:dyDescent="0.2">
      <c r="A20" s="3023" t="s">
        <v>2006</v>
      </c>
      <c r="B20" s="3023"/>
      <c r="C20" s="3023"/>
      <c r="D20" s="3023"/>
      <c r="E20" s="3023"/>
      <c r="F20" s="3023"/>
      <c r="G20" s="3023"/>
      <c r="H20" s="3023"/>
      <c r="I20" s="3023"/>
      <c r="J20" s="960"/>
      <c r="K20" s="960"/>
      <c r="L20" s="960"/>
    </row>
    <row r="21" spans="1:12" ht="12.75" customHeight="1" x14ac:dyDescent="0.2">
      <c r="A21" s="3023"/>
      <c r="B21" s="3023"/>
      <c r="C21" s="3023"/>
      <c r="D21" s="3023"/>
      <c r="E21" s="3023"/>
      <c r="F21" s="3023"/>
      <c r="G21" s="3023"/>
      <c r="H21" s="3023"/>
      <c r="I21" s="3023"/>
      <c r="J21" s="960"/>
      <c r="K21" s="960"/>
      <c r="L21" s="960"/>
    </row>
    <row r="22" spans="1:12" ht="12.75" customHeight="1" x14ac:dyDescent="0.2">
      <c r="A22" s="960"/>
      <c r="B22" s="960"/>
      <c r="C22" s="960"/>
      <c r="D22" s="960"/>
      <c r="E22" s="960"/>
      <c r="F22" s="960"/>
      <c r="G22" s="960"/>
      <c r="H22" s="960"/>
      <c r="I22" s="960"/>
      <c r="J22" s="960"/>
      <c r="K22" s="960"/>
      <c r="L22" s="960"/>
    </row>
    <row r="23" spans="1:12" ht="12.75" customHeight="1" x14ac:dyDescent="0.2">
      <c r="A23" s="960"/>
      <c r="B23" s="960"/>
      <c r="C23" s="960"/>
      <c r="D23" s="960"/>
      <c r="E23" s="960"/>
      <c r="F23" s="960"/>
      <c r="G23" s="960"/>
      <c r="H23" s="960"/>
      <c r="I23" s="960"/>
      <c r="J23" s="960"/>
      <c r="K23" s="960"/>
      <c r="L23" s="960"/>
    </row>
    <row r="24" spans="1:12" ht="12.75" customHeight="1" x14ac:dyDescent="0.2">
      <c r="A24" s="961"/>
      <c r="B24" s="961"/>
      <c r="C24" s="961"/>
      <c r="D24" s="961"/>
      <c r="E24" s="961"/>
      <c r="F24" s="961"/>
      <c r="G24" s="961"/>
      <c r="H24" s="961"/>
      <c r="I24" s="961"/>
      <c r="J24" s="961"/>
      <c r="K24" s="961"/>
      <c r="L24" s="961"/>
    </row>
    <row r="25" spans="1:12" ht="12.75" customHeight="1" x14ac:dyDescent="0.2">
      <c r="A25" s="961"/>
      <c r="B25" s="961"/>
      <c r="C25" s="961"/>
      <c r="D25" s="961"/>
      <c r="E25" s="961"/>
      <c r="F25" s="961"/>
      <c r="G25" s="961"/>
      <c r="H25" s="961"/>
      <c r="I25" s="961"/>
      <c r="J25" s="961"/>
      <c r="K25" s="961"/>
      <c r="L25" s="961"/>
    </row>
  </sheetData>
  <mergeCells count="2">
    <mergeCell ref="A1:I1"/>
    <mergeCell ref="A20:I21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128"/>
  <sheetViews>
    <sheetView zoomScaleNormal="100" workbookViewId="0">
      <selection activeCell="A2" sqref="A2"/>
    </sheetView>
  </sheetViews>
  <sheetFormatPr defaultRowHeight="12.75" x14ac:dyDescent="0.2"/>
  <cols>
    <col min="1" max="1" width="3.140625" style="1027" bestFit="1" customWidth="1"/>
    <col min="2" max="2" width="3" style="1027" bestFit="1" customWidth="1"/>
    <col min="3" max="3" width="7.7109375" style="1027" customWidth="1"/>
    <col min="4" max="4" width="4" style="1027" bestFit="1" customWidth="1"/>
    <col min="5" max="5" width="35.42578125" style="1027" customWidth="1"/>
    <col min="6" max="6" width="11.28515625" style="1104" bestFit="1" customWidth="1"/>
    <col min="7" max="7" width="12.28515625" style="1104" customWidth="1"/>
    <col min="8" max="8" width="12.28515625" style="1104" bestFit="1" customWidth="1"/>
    <col min="9" max="9" width="11.28515625" style="1104" bestFit="1" customWidth="1"/>
    <col min="10" max="10" width="13.42578125" customWidth="1"/>
    <col min="11" max="11" width="16.5703125" style="1027" customWidth="1"/>
    <col min="12" max="256" width="9.140625" style="1027"/>
    <col min="257" max="257" width="3.140625" style="1027" bestFit="1" customWidth="1"/>
    <col min="258" max="258" width="3" style="1027" bestFit="1" customWidth="1"/>
    <col min="259" max="259" width="7" style="1027" bestFit="1" customWidth="1"/>
    <col min="260" max="260" width="4" style="1027" bestFit="1" customWidth="1"/>
    <col min="261" max="261" width="35.42578125" style="1027" customWidth="1"/>
    <col min="262" max="263" width="11.28515625" style="1027" bestFit="1" customWidth="1"/>
    <col min="264" max="264" width="12.28515625" style="1027" bestFit="1" customWidth="1"/>
    <col min="265" max="265" width="11.28515625" style="1027" bestFit="1" customWidth="1"/>
    <col min="266" max="266" width="13.42578125" style="1027" customWidth="1"/>
    <col min="267" max="267" width="10.42578125" style="1027" bestFit="1" customWidth="1"/>
    <col min="268" max="512" width="9.140625" style="1027"/>
    <col min="513" max="513" width="3.140625" style="1027" bestFit="1" customWidth="1"/>
    <col min="514" max="514" width="3" style="1027" bestFit="1" customWidth="1"/>
    <col min="515" max="515" width="7" style="1027" bestFit="1" customWidth="1"/>
    <col min="516" max="516" width="4" style="1027" bestFit="1" customWidth="1"/>
    <col min="517" max="517" width="35.42578125" style="1027" customWidth="1"/>
    <col min="518" max="519" width="11.28515625" style="1027" bestFit="1" customWidth="1"/>
    <col min="520" max="520" width="12.28515625" style="1027" bestFit="1" customWidth="1"/>
    <col min="521" max="521" width="11.28515625" style="1027" bestFit="1" customWidth="1"/>
    <col min="522" max="522" width="13.42578125" style="1027" customWidth="1"/>
    <col min="523" max="523" width="10.42578125" style="1027" bestFit="1" customWidth="1"/>
    <col min="524" max="768" width="9.140625" style="1027"/>
    <col min="769" max="769" width="3.140625" style="1027" bestFit="1" customWidth="1"/>
    <col min="770" max="770" width="3" style="1027" bestFit="1" customWidth="1"/>
    <col min="771" max="771" width="7" style="1027" bestFit="1" customWidth="1"/>
    <col min="772" max="772" width="4" style="1027" bestFit="1" customWidth="1"/>
    <col min="773" max="773" width="35.42578125" style="1027" customWidth="1"/>
    <col min="774" max="775" width="11.28515625" style="1027" bestFit="1" customWidth="1"/>
    <col min="776" max="776" width="12.28515625" style="1027" bestFit="1" customWidth="1"/>
    <col min="777" max="777" width="11.28515625" style="1027" bestFit="1" customWidth="1"/>
    <col min="778" max="778" width="13.42578125" style="1027" customWidth="1"/>
    <col min="779" max="779" width="10.42578125" style="1027" bestFit="1" customWidth="1"/>
    <col min="780" max="1024" width="9.140625" style="1027"/>
    <col min="1025" max="1025" width="3.140625" style="1027" bestFit="1" customWidth="1"/>
    <col min="1026" max="1026" width="3" style="1027" bestFit="1" customWidth="1"/>
    <col min="1027" max="1027" width="7" style="1027" bestFit="1" customWidth="1"/>
    <col min="1028" max="1028" width="4" style="1027" bestFit="1" customWidth="1"/>
    <col min="1029" max="1029" width="35.42578125" style="1027" customWidth="1"/>
    <col min="1030" max="1031" width="11.28515625" style="1027" bestFit="1" customWidth="1"/>
    <col min="1032" max="1032" width="12.28515625" style="1027" bestFit="1" customWidth="1"/>
    <col min="1033" max="1033" width="11.28515625" style="1027" bestFit="1" customWidth="1"/>
    <col min="1034" max="1034" width="13.42578125" style="1027" customWidth="1"/>
    <col min="1035" max="1035" width="10.42578125" style="1027" bestFit="1" customWidth="1"/>
    <col min="1036" max="1280" width="9.140625" style="1027"/>
    <col min="1281" max="1281" width="3.140625" style="1027" bestFit="1" customWidth="1"/>
    <col min="1282" max="1282" width="3" style="1027" bestFit="1" customWidth="1"/>
    <col min="1283" max="1283" width="7" style="1027" bestFit="1" customWidth="1"/>
    <col min="1284" max="1284" width="4" style="1027" bestFit="1" customWidth="1"/>
    <col min="1285" max="1285" width="35.42578125" style="1027" customWidth="1"/>
    <col min="1286" max="1287" width="11.28515625" style="1027" bestFit="1" customWidth="1"/>
    <col min="1288" max="1288" width="12.28515625" style="1027" bestFit="1" customWidth="1"/>
    <col min="1289" max="1289" width="11.28515625" style="1027" bestFit="1" customWidth="1"/>
    <col min="1290" max="1290" width="13.42578125" style="1027" customWidth="1"/>
    <col min="1291" max="1291" width="10.42578125" style="1027" bestFit="1" customWidth="1"/>
    <col min="1292" max="1536" width="9.140625" style="1027"/>
    <col min="1537" max="1537" width="3.140625" style="1027" bestFit="1" customWidth="1"/>
    <col min="1538" max="1538" width="3" style="1027" bestFit="1" customWidth="1"/>
    <col min="1539" max="1539" width="7" style="1027" bestFit="1" customWidth="1"/>
    <col min="1540" max="1540" width="4" style="1027" bestFit="1" customWidth="1"/>
    <col min="1541" max="1541" width="35.42578125" style="1027" customWidth="1"/>
    <col min="1542" max="1543" width="11.28515625" style="1027" bestFit="1" customWidth="1"/>
    <col min="1544" max="1544" width="12.28515625" style="1027" bestFit="1" customWidth="1"/>
    <col min="1545" max="1545" width="11.28515625" style="1027" bestFit="1" customWidth="1"/>
    <col min="1546" max="1546" width="13.42578125" style="1027" customWidth="1"/>
    <col min="1547" max="1547" width="10.42578125" style="1027" bestFit="1" customWidth="1"/>
    <col min="1548" max="1792" width="9.140625" style="1027"/>
    <col min="1793" max="1793" width="3.140625" style="1027" bestFit="1" customWidth="1"/>
    <col min="1794" max="1794" width="3" style="1027" bestFit="1" customWidth="1"/>
    <col min="1795" max="1795" width="7" style="1027" bestFit="1" customWidth="1"/>
    <col min="1796" max="1796" width="4" style="1027" bestFit="1" customWidth="1"/>
    <col min="1797" max="1797" width="35.42578125" style="1027" customWidth="1"/>
    <col min="1798" max="1799" width="11.28515625" style="1027" bestFit="1" customWidth="1"/>
    <col min="1800" max="1800" width="12.28515625" style="1027" bestFit="1" customWidth="1"/>
    <col min="1801" max="1801" width="11.28515625" style="1027" bestFit="1" customWidth="1"/>
    <col min="1802" max="1802" width="13.42578125" style="1027" customWidth="1"/>
    <col min="1803" max="1803" width="10.42578125" style="1027" bestFit="1" customWidth="1"/>
    <col min="1804" max="2048" width="9.140625" style="1027"/>
    <col min="2049" max="2049" width="3.140625" style="1027" bestFit="1" customWidth="1"/>
    <col min="2050" max="2050" width="3" style="1027" bestFit="1" customWidth="1"/>
    <col min="2051" max="2051" width="7" style="1027" bestFit="1" customWidth="1"/>
    <col min="2052" max="2052" width="4" style="1027" bestFit="1" customWidth="1"/>
    <col min="2053" max="2053" width="35.42578125" style="1027" customWidth="1"/>
    <col min="2054" max="2055" width="11.28515625" style="1027" bestFit="1" customWidth="1"/>
    <col min="2056" max="2056" width="12.28515625" style="1027" bestFit="1" customWidth="1"/>
    <col min="2057" max="2057" width="11.28515625" style="1027" bestFit="1" customWidth="1"/>
    <col min="2058" max="2058" width="13.42578125" style="1027" customWidth="1"/>
    <col min="2059" max="2059" width="10.42578125" style="1027" bestFit="1" customWidth="1"/>
    <col min="2060" max="2304" width="9.140625" style="1027"/>
    <col min="2305" max="2305" width="3.140625" style="1027" bestFit="1" customWidth="1"/>
    <col min="2306" max="2306" width="3" style="1027" bestFit="1" customWidth="1"/>
    <col min="2307" max="2307" width="7" style="1027" bestFit="1" customWidth="1"/>
    <col min="2308" max="2308" width="4" style="1027" bestFit="1" customWidth="1"/>
    <col min="2309" max="2309" width="35.42578125" style="1027" customWidth="1"/>
    <col min="2310" max="2311" width="11.28515625" style="1027" bestFit="1" customWidth="1"/>
    <col min="2312" max="2312" width="12.28515625" style="1027" bestFit="1" customWidth="1"/>
    <col min="2313" max="2313" width="11.28515625" style="1027" bestFit="1" customWidth="1"/>
    <col min="2314" max="2314" width="13.42578125" style="1027" customWidth="1"/>
    <col min="2315" max="2315" width="10.42578125" style="1027" bestFit="1" customWidth="1"/>
    <col min="2316" max="2560" width="9.140625" style="1027"/>
    <col min="2561" max="2561" width="3.140625" style="1027" bestFit="1" customWidth="1"/>
    <col min="2562" max="2562" width="3" style="1027" bestFit="1" customWidth="1"/>
    <col min="2563" max="2563" width="7" style="1027" bestFit="1" customWidth="1"/>
    <col min="2564" max="2564" width="4" style="1027" bestFit="1" customWidth="1"/>
    <col min="2565" max="2565" width="35.42578125" style="1027" customWidth="1"/>
    <col min="2566" max="2567" width="11.28515625" style="1027" bestFit="1" customWidth="1"/>
    <col min="2568" max="2568" width="12.28515625" style="1027" bestFit="1" customWidth="1"/>
    <col min="2569" max="2569" width="11.28515625" style="1027" bestFit="1" customWidth="1"/>
    <col min="2570" max="2570" width="13.42578125" style="1027" customWidth="1"/>
    <col min="2571" max="2571" width="10.42578125" style="1027" bestFit="1" customWidth="1"/>
    <col min="2572" max="2816" width="9.140625" style="1027"/>
    <col min="2817" max="2817" width="3.140625" style="1027" bestFit="1" customWidth="1"/>
    <col min="2818" max="2818" width="3" style="1027" bestFit="1" customWidth="1"/>
    <col min="2819" max="2819" width="7" style="1027" bestFit="1" customWidth="1"/>
    <col min="2820" max="2820" width="4" style="1027" bestFit="1" customWidth="1"/>
    <col min="2821" max="2821" width="35.42578125" style="1027" customWidth="1"/>
    <col min="2822" max="2823" width="11.28515625" style="1027" bestFit="1" customWidth="1"/>
    <col min="2824" max="2824" width="12.28515625" style="1027" bestFit="1" customWidth="1"/>
    <col min="2825" max="2825" width="11.28515625" style="1027" bestFit="1" customWidth="1"/>
    <col min="2826" max="2826" width="13.42578125" style="1027" customWidth="1"/>
    <col min="2827" max="2827" width="10.42578125" style="1027" bestFit="1" customWidth="1"/>
    <col min="2828" max="3072" width="9.140625" style="1027"/>
    <col min="3073" max="3073" width="3.140625" style="1027" bestFit="1" customWidth="1"/>
    <col min="3074" max="3074" width="3" style="1027" bestFit="1" customWidth="1"/>
    <col min="3075" max="3075" width="7" style="1027" bestFit="1" customWidth="1"/>
    <col min="3076" max="3076" width="4" style="1027" bestFit="1" customWidth="1"/>
    <col min="3077" max="3077" width="35.42578125" style="1027" customWidth="1"/>
    <col min="3078" max="3079" width="11.28515625" style="1027" bestFit="1" customWidth="1"/>
    <col min="3080" max="3080" width="12.28515625" style="1027" bestFit="1" customWidth="1"/>
    <col min="3081" max="3081" width="11.28515625" style="1027" bestFit="1" customWidth="1"/>
    <col min="3082" max="3082" width="13.42578125" style="1027" customWidth="1"/>
    <col min="3083" max="3083" width="10.42578125" style="1027" bestFit="1" customWidth="1"/>
    <col min="3084" max="3328" width="9.140625" style="1027"/>
    <col min="3329" max="3329" width="3.140625" style="1027" bestFit="1" customWidth="1"/>
    <col min="3330" max="3330" width="3" style="1027" bestFit="1" customWidth="1"/>
    <col min="3331" max="3331" width="7" style="1027" bestFit="1" customWidth="1"/>
    <col min="3332" max="3332" width="4" style="1027" bestFit="1" customWidth="1"/>
    <col min="3333" max="3333" width="35.42578125" style="1027" customWidth="1"/>
    <col min="3334" max="3335" width="11.28515625" style="1027" bestFit="1" customWidth="1"/>
    <col min="3336" max="3336" width="12.28515625" style="1027" bestFit="1" customWidth="1"/>
    <col min="3337" max="3337" width="11.28515625" style="1027" bestFit="1" customWidth="1"/>
    <col min="3338" max="3338" width="13.42578125" style="1027" customWidth="1"/>
    <col min="3339" max="3339" width="10.42578125" style="1027" bestFit="1" customWidth="1"/>
    <col min="3340" max="3584" width="9.140625" style="1027"/>
    <col min="3585" max="3585" width="3.140625" style="1027" bestFit="1" customWidth="1"/>
    <col min="3586" max="3586" width="3" style="1027" bestFit="1" customWidth="1"/>
    <col min="3587" max="3587" width="7" style="1027" bestFit="1" customWidth="1"/>
    <col min="3588" max="3588" width="4" style="1027" bestFit="1" customWidth="1"/>
    <col min="3589" max="3589" width="35.42578125" style="1027" customWidth="1"/>
    <col min="3590" max="3591" width="11.28515625" style="1027" bestFit="1" customWidth="1"/>
    <col min="3592" max="3592" width="12.28515625" style="1027" bestFit="1" customWidth="1"/>
    <col min="3593" max="3593" width="11.28515625" style="1027" bestFit="1" customWidth="1"/>
    <col min="3594" max="3594" width="13.42578125" style="1027" customWidth="1"/>
    <col min="3595" max="3595" width="10.42578125" style="1027" bestFit="1" customWidth="1"/>
    <col min="3596" max="3840" width="9.140625" style="1027"/>
    <col min="3841" max="3841" width="3.140625" style="1027" bestFit="1" customWidth="1"/>
    <col min="3842" max="3842" width="3" style="1027" bestFit="1" customWidth="1"/>
    <col min="3843" max="3843" width="7" style="1027" bestFit="1" customWidth="1"/>
    <col min="3844" max="3844" width="4" style="1027" bestFit="1" customWidth="1"/>
    <col min="3845" max="3845" width="35.42578125" style="1027" customWidth="1"/>
    <col min="3846" max="3847" width="11.28515625" style="1027" bestFit="1" customWidth="1"/>
    <col min="3848" max="3848" width="12.28515625" style="1027" bestFit="1" customWidth="1"/>
    <col min="3849" max="3849" width="11.28515625" style="1027" bestFit="1" customWidth="1"/>
    <col min="3850" max="3850" width="13.42578125" style="1027" customWidth="1"/>
    <col min="3851" max="3851" width="10.42578125" style="1027" bestFit="1" customWidth="1"/>
    <col min="3852" max="4096" width="9.140625" style="1027"/>
    <col min="4097" max="4097" width="3.140625" style="1027" bestFit="1" customWidth="1"/>
    <col min="4098" max="4098" width="3" style="1027" bestFit="1" customWidth="1"/>
    <col min="4099" max="4099" width="7" style="1027" bestFit="1" customWidth="1"/>
    <col min="4100" max="4100" width="4" style="1027" bestFit="1" customWidth="1"/>
    <col min="4101" max="4101" width="35.42578125" style="1027" customWidth="1"/>
    <col min="4102" max="4103" width="11.28515625" style="1027" bestFit="1" customWidth="1"/>
    <col min="4104" max="4104" width="12.28515625" style="1027" bestFit="1" customWidth="1"/>
    <col min="4105" max="4105" width="11.28515625" style="1027" bestFit="1" customWidth="1"/>
    <col min="4106" max="4106" width="13.42578125" style="1027" customWidth="1"/>
    <col min="4107" max="4107" width="10.42578125" style="1027" bestFit="1" customWidth="1"/>
    <col min="4108" max="4352" width="9.140625" style="1027"/>
    <col min="4353" max="4353" width="3.140625" style="1027" bestFit="1" customWidth="1"/>
    <col min="4354" max="4354" width="3" style="1027" bestFit="1" customWidth="1"/>
    <col min="4355" max="4355" width="7" style="1027" bestFit="1" customWidth="1"/>
    <col min="4356" max="4356" width="4" style="1027" bestFit="1" customWidth="1"/>
    <col min="4357" max="4357" width="35.42578125" style="1027" customWidth="1"/>
    <col min="4358" max="4359" width="11.28515625" style="1027" bestFit="1" customWidth="1"/>
    <col min="4360" max="4360" width="12.28515625" style="1027" bestFit="1" customWidth="1"/>
    <col min="4361" max="4361" width="11.28515625" style="1027" bestFit="1" customWidth="1"/>
    <col min="4362" max="4362" width="13.42578125" style="1027" customWidth="1"/>
    <col min="4363" max="4363" width="10.42578125" style="1027" bestFit="1" customWidth="1"/>
    <col min="4364" max="4608" width="9.140625" style="1027"/>
    <col min="4609" max="4609" width="3.140625" style="1027" bestFit="1" customWidth="1"/>
    <col min="4610" max="4610" width="3" style="1027" bestFit="1" customWidth="1"/>
    <col min="4611" max="4611" width="7" style="1027" bestFit="1" customWidth="1"/>
    <col min="4612" max="4612" width="4" style="1027" bestFit="1" customWidth="1"/>
    <col min="4613" max="4613" width="35.42578125" style="1027" customWidth="1"/>
    <col min="4614" max="4615" width="11.28515625" style="1027" bestFit="1" customWidth="1"/>
    <col min="4616" max="4616" width="12.28515625" style="1027" bestFit="1" customWidth="1"/>
    <col min="4617" max="4617" width="11.28515625" style="1027" bestFit="1" customWidth="1"/>
    <col min="4618" max="4618" width="13.42578125" style="1027" customWidth="1"/>
    <col min="4619" max="4619" width="10.42578125" style="1027" bestFit="1" customWidth="1"/>
    <col min="4620" max="4864" width="9.140625" style="1027"/>
    <col min="4865" max="4865" width="3.140625" style="1027" bestFit="1" customWidth="1"/>
    <col min="4866" max="4866" width="3" style="1027" bestFit="1" customWidth="1"/>
    <col min="4867" max="4867" width="7" style="1027" bestFit="1" customWidth="1"/>
    <col min="4868" max="4868" width="4" style="1027" bestFit="1" customWidth="1"/>
    <col min="4869" max="4869" width="35.42578125" style="1027" customWidth="1"/>
    <col min="4870" max="4871" width="11.28515625" style="1027" bestFit="1" customWidth="1"/>
    <col min="4872" max="4872" width="12.28515625" style="1027" bestFit="1" customWidth="1"/>
    <col min="4873" max="4873" width="11.28515625" style="1027" bestFit="1" customWidth="1"/>
    <col min="4874" max="4874" width="13.42578125" style="1027" customWidth="1"/>
    <col min="4875" max="4875" width="10.42578125" style="1027" bestFit="1" customWidth="1"/>
    <col min="4876" max="5120" width="9.140625" style="1027"/>
    <col min="5121" max="5121" width="3.140625" style="1027" bestFit="1" customWidth="1"/>
    <col min="5122" max="5122" width="3" style="1027" bestFit="1" customWidth="1"/>
    <col min="5123" max="5123" width="7" style="1027" bestFit="1" customWidth="1"/>
    <col min="5124" max="5124" width="4" style="1027" bestFit="1" customWidth="1"/>
    <col min="5125" max="5125" width="35.42578125" style="1027" customWidth="1"/>
    <col min="5126" max="5127" width="11.28515625" style="1027" bestFit="1" customWidth="1"/>
    <col min="5128" max="5128" width="12.28515625" style="1027" bestFit="1" customWidth="1"/>
    <col min="5129" max="5129" width="11.28515625" style="1027" bestFit="1" customWidth="1"/>
    <col min="5130" max="5130" width="13.42578125" style="1027" customWidth="1"/>
    <col min="5131" max="5131" width="10.42578125" style="1027" bestFit="1" customWidth="1"/>
    <col min="5132" max="5376" width="9.140625" style="1027"/>
    <col min="5377" max="5377" width="3.140625" style="1027" bestFit="1" customWidth="1"/>
    <col min="5378" max="5378" width="3" style="1027" bestFit="1" customWidth="1"/>
    <col min="5379" max="5379" width="7" style="1027" bestFit="1" customWidth="1"/>
    <col min="5380" max="5380" width="4" style="1027" bestFit="1" customWidth="1"/>
    <col min="5381" max="5381" width="35.42578125" style="1027" customWidth="1"/>
    <col min="5382" max="5383" width="11.28515625" style="1027" bestFit="1" customWidth="1"/>
    <col min="5384" max="5384" width="12.28515625" style="1027" bestFit="1" customWidth="1"/>
    <col min="5385" max="5385" width="11.28515625" style="1027" bestFit="1" customWidth="1"/>
    <col min="5386" max="5386" width="13.42578125" style="1027" customWidth="1"/>
    <col min="5387" max="5387" width="10.42578125" style="1027" bestFit="1" customWidth="1"/>
    <col min="5388" max="5632" width="9.140625" style="1027"/>
    <col min="5633" max="5633" width="3.140625" style="1027" bestFit="1" customWidth="1"/>
    <col min="5634" max="5634" width="3" style="1027" bestFit="1" customWidth="1"/>
    <col min="5635" max="5635" width="7" style="1027" bestFit="1" customWidth="1"/>
    <col min="5636" max="5636" width="4" style="1027" bestFit="1" customWidth="1"/>
    <col min="5637" max="5637" width="35.42578125" style="1027" customWidth="1"/>
    <col min="5638" max="5639" width="11.28515625" style="1027" bestFit="1" customWidth="1"/>
    <col min="5640" max="5640" width="12.28515625" style="1027" bestFit="1" customWidth="1"/>
    <col min="5641" max="5641" width="11.28515625" style="1027" bestFit="1" customWidth="1"/>
    <col min="5642" max="5642" width="13.42578125" style="1027" customWidth="1"/>
    <col min="5643" max="5643" width="10.42578125" style="1027" bestFit="1" customWidth="1"/>
    <col min="5644" max="5888" width="9.140625" style="1027"/>
    <col min="5889" max="5889" width="3.140625" style="1027" bestFit="1" customWidth="1"/>
    <col min="5890" max="5890" width="3" style="1027" bestFit="1" customWidth="1"/>
    <col min="5891" max="5891" width="7" style="1027" bestFit="1" customWidth="1"/>
    <col min="5892" max="5892" width="4" style="1027" bestFit="1" customWidth="1"/>
    <col min="5893" max="5893" width="35.42578125" style="1027" customWidth="1"/>
    <col min="5894" max="5895" width="11.28515625" style="1027" bestFit="1" customWidth="1"/>
    <col min="5896" max="5896" width="12.28515625" style="1027" bestFit="1" customWidth="1"/>
    <col min="5897" max="5897" width="11.28515625" style="1027" bestFit="1" customWidth="1"/>
    <col min="5898" max="5898" width="13.42578125" style="1027" customWidth="1"/>
    <col min="5899" max="5899" width="10.42578125" style="1027" bestFit="1" customWidth="1"/>
    <col min="5900" max="6144" width="9.140625" style="1027"/>
    <col min="6145" max="6145" width="3.140625" style="1027" bestFit="1" customWidth="1"/>
    <col min="6146" max="6146" width="3" style="1027" bestFit="1" customWidth="1"/>
    <col min="6147" max="6147" width="7" style="1027" bestFit="1" customWidth="1"/>
    <col min="6148" max="6148" width="4" style="1027" bestFit="1" customWidth="1"/>
    <col min="6149" max="6149" width="35.42578125" style="1027" customWidth="1"/>
    <col min="6150" max="6151" width="11.28515625" style="1027" bestFit="1" customWidth="1"/>
    <col min="6152" max="6152" width="12.28515625" style="1027" bestFit="1" customWidth="1"/>
    <col min="6153" max="6153" width="11.28515625" style="1027" bestFit="1" customWidth="1"/>
    <col min="6154" max="6154" width="13.42578125" style="1027" customWidth="1"/>
    <col min="6155" max="6155" width="10.42578125" style="1027" bestFit="1" customWidth="1"/>
    <col min="6156" max="6400" width="9.140625" style="1027"/>
    <col min="6401" max="6401" width="3.140625" style="1027" bestFit="1" customWidth="1"/>
    <col min="6402" max="6402" width="3" style="1027" bestFit="1" customWidth="1"/>
    <col min="6403" max="6403" width="7" style="1027" bestFit="1" customWidth="1"/>
    <col min="6404" max="6404" width="4" style="1027" bestFit="1" customWidth="1"/>
    <col min="6405" max="6405" width="35.42578125" style="1027" customWidth="1"/>
    <col min="6406" max="6407" width="11.28515625" style="1027" bestFit="1" customWidth="1"/>
    <col min="6408" max="6408" width="12.28515625" style="1027" bestFit="1" customWidth="1"/>
    <col min="6409" max="6409" width="11.28515625" style="1027" bestFit="1" customWidth="1"/>
    <col min="6410" max="6410" width="13.42578125" style="1027" customWidth="1"/>
    <col min="6411" max="6411" width="10.42578125" style="1027" bestFit="1" customWidth="1"/>
    <col min="6412" max="6656" width="9.140625" style="1027"/>
    <col min="6657" max="6657" width="3.140625" style="1027" bestFit="1" customWidth="1"/>
    <col min="6658" max="6658" width="3" style="1027" bestFit="1" customWidth="1"/>
    <col min="6659" max="6659" width="7" style="1027" bestFit="1" customWidth="1"/>
    <col min="6660" max="6660" width="4" style="1027" bestFit="1" customWidth="1"/>
    <col min="6661" max="6661" width="35.42578125" style="1027" customWidth="1"/>
    <col min="6662" max="6663" width="11.28515625" style="1027" bestFit="1" customWidth="1"/>
    <col min="6664" max="6664" width="12.28515625" style="1027" bestFit="1" customWidth="1"/>
    <col min="6665" max="6665" width="11.28515625" style="1027" bestFit="1" customWidth="1"/>
    <col min="6666" max="6666" width="13.42578125" style="1027" customWidth="1"/>
    <col min="6667" max="6667" width="10.42578125" style="1027" bestFit="1" customWidth="1"/>
    <col min="6668" max="6912" width="9.140625" style="1027"/>
    <col min="6913" max="6913" width="3.140625" style="1027" bestFit="1" customWidth="1"/>
    <col min="6914" max="6914" width="3" style="1027" bestFit="1" customWidth="1"/>
    <col min="6915" max="6915" width="7" style="1027" bestFit="1" customWidth="1"/>
    <col min="6916" max="6916" width="4" style="1027" bestFit="1" customWidth="1"/>
    <col min="6917" max="6917" width="35.42578125" style="1027" customWidth="1"/>
    <col min="6918" max="6919" width="11.28515625" style="1027" bestFit="1" customWidth="1"/>
    <col min="6920" max="6920" width="12.28515625" style="1027" bestFit="1" customWidth="1"/>
    <col min="6921" max="6921" width="11.28515625" style="1027" bestFit="1" customWidth="1"/>
    <col min="6922" max="6922" width="13.42578125" style="1027" customWidth="1"/>
    <col min="6923" max="6923" width="10.42578125" style="1027" bestFit="1" customWidth="1"/>
    <col min="6924" max="7168" width="9.140625" style="1027"/>
    <col min="7169" max="7169" width="3.140625" style="1027" bestFit="1" customWidth="1"/>
    <col min="7170" max="7170" width="3" style="1027" bestFit="1" customWidth="1"/>
    <col min="7171" max="7171" width="7" style="1027" bestFit="1" customWidth="1"/>
    <col min="7172" max="7172" width="4" style="1027" bestFit="1" customWidth="1"/>
    <col min="7173" max="7173" width="35.42578125" style="1027" customWidth="1"/>
    <col min="7174" max="7175" width="11.28515625" style="1027" bestFit="1" customWidth="1"/>
    <col min="7176" max="7176" width="12.28515625" style="1027" bestFit="1" customWidth="1"/>
    <col min="7177" max="7177" width="11.28515625" style="1027" bestFit="1" customWidth="1"/>
    <col min="7178" max="7178" width="13.42578125" style="1027" customWidth="1"/>
    <col min="7179" max="7179" width="10.42578125" style="1027" bestFit="1" customWidth="1"/>
    <col min="7180" max="7424" width="9.140625" style="1027"/>
    <col min="7425" max="7425" width="3.140625" style="1027" bestFit="1" customWidth="1"/>
    <col min="7426" max="7426" width="3" style="1027" bestFit="1" customWidth="1"/>
    <col min="7427" max="7427" width="7" style="1027" bestFit="1" customWidth="1"/>
    <col min="7428" max="7428" width="4" style="1027" bestFit="1" customWidth="1"/>
    <col min="7429" max="7429" width="35.42578125" style="1027" customWidth="1"/>
    <col min="7430" max="7431" width="11.28515625" style="1027" bestFit="1" customWidth="1"/>
    <col min="7432" max="7432" width="12.28515625" style="1027" bestFit="1" customWidth="1"/>
    <col min="7433" max="7433" width="11.28515625" style="1027" bestFit="1" customWidth="1"/>
    <col min="7434" max="7434" width="13.42578125" style="1027" customWidth="1"/>
    <col min="7435" max="7435" width="10.42578125" style="1027" bestFit="1" customWidth="1"/>
    <col min="7436" max="7680" width="9.140625" style="1027"/>
    <col min="7681" max="7681" width="3.140625" style="1027" bestFit="1" customWidth="1"/>
    <col min="7682" max="7682" width="3" style="1027" bestFit="1" customWidth="1"/>
    <col min="7683" max="7683" width="7" style="1027" bestFit="1" customWidth="1"/>
    <col min="7684" max="7684" width="4" style="1027" bestFit="1" customWidth="1"/>
    <col min="7685" max="7685" width="35.42578125" style="1027" customWidth="1"/>
    <col min="7686" max="7687" width="11.28515625" style="1027" bestFit="1" customWidth="1"/>
    <col min="7688" max="7688" width="12.28515625" style="1027" bestFit="1" customWidth="1"/>
    <col min="7689" max="7689" width="11.28515625" style="1027" bestFit="1" customWidth="1"/>
    <col min="7690" max="7690" width="13.42578125" style="1027" customWidth="1"/>
    <col min="7691" max="7691" width="10.42578125" style="1027" bestFit="1" customWidth="1"/>
    <col min="7692" max="7936" width="9.140625" style="1027"/>
    <col min="7937" max="7937" width="3.140625" style="1027" bestFit="1" customWidth="1"/>
    <col min="7938" max="7938" width="3" style="1027" bestFit="1" customWidth="1"/>
    <col min="7939" max="7939" width="7" style="1027" bestFit="1" customWidth="1"/>
    <col min="7940" max="7940" width="4" style="1027" bestFit="1" customWidth="1"/>
    <col min="7941" max="7941" width="35.42578125" style="1027" customWidth="1"/>
    <col min="7942" max="7943" width="11.28515625" style="1027" bestFit="1" customWidth="1"/>
    <col min="7944" max="7944" width="12.28515625" style="1027" bestFit="1" customWidth="1"/>
    <col min="7945" max="7945" width="11.28515625" style="1027" bestFit="1" customWidth="1"/>
    <col min="7946" max="7946" width="13.42578125" style="1027" customWidth="1"/>
    <col min="7947" max="7947" width="10.42578125" style="1027" bestFit="1" customWidth="1"/>
    <col min="7948" max="8192" width="9.140625" style="1027"/>
    <col min="8193" max="8193" width="3.140625" style="1027" bestFit="1" customWidth="1"/>
    <col min="8194" max="8194" width="3" style="1027" bestFit="1" customWidth="1"/>
    <col min="8195" max="8195" width="7" style="1027" bestFit="1" customWidth="1"/>
    <col min="8196" max="8196" width="4" style="1027" bestFit="1" customWidth="1"/>
    <col min="8197" max="8197" width="35.42578125" style="1027" customWidth="1"/>
    <col min="8198" max="8199" width="11.28515625" style="1027" bestFit="1" customWidth="1"/>
    <col min="8200" max="8200" width="12.28515625" style="1027" bestFit="1" customWidth="1"/>
    <col min="8201" max="8201" width="11.28515625" style="1027" bestFit="1" customWidth="1"/>
    <col min="8202" max="8202" width="13.42578125" style="1027" customWidth="1"/>
    <col min="8203" max="8203" width="10.42578125" style="1027" bestFit="1" customWidth="1"/>
    <col min="8204" max="8448" width="9.140625" style="1027"/>
    <col min="8449" max="8449" width="3.140625" style="1027" bestFit="1" customWidth="1"/>
    <col min="8450" max="8450" width="3" style="1027" bestFit="1" customWidth="1"/>
    <col min="8451" max="8451" width="7" style="1027" bestFit="1" customWidth="1"/>
    <col min="8452" max="8452" width="4" style="1027" bestFit="1" customWidth="1"/>
    <col min="8453" max="8453" width="35.42578125" style="1027" customWidth="1"/>
    <col min="8454" max="8455" width="11.28515625" style="1027" bestFit="1" customWidth="1"/>
    <col min="8456" max="8456" width="12.28515625" style="1027" bestFit="1" customWidth="1"/>
    <col min="8457" max="8457" width="11.28515625" style="1027" bestFit="1" customWidth="1"/>
    <col min="8458" max="8458" width="13.42578125" style="1027" customWidth="1"/>
    <col min="8459" max="8459" width="10.42578125" style="1027" bestFit="1" customWidth="1"/>
    <col min="8460" max="8704" width="9.140625" style="1027"/>
    <col min="8705" max="8705" width="3.140625" style="1027" bestFit="1" customWidth="1"/>
    <col min="8706" max="8706" width="3" style="1027" bestFit="1" customWidth="1"/>
    <col min="8707" max="8707" width="7" style="1027" bestFit="1" customWidth="1"/>
    <col min="8708" max="8708" width="4" style="1027" bestFit="1" customWidth="1"/>
    <col min="8709" max="8709" width="35.42578125" style="1027" customWidth="1"/>
    <col min="8710" max="8711" width="11.28515625" style="1027" bestFit="1" customWidth="1"/>
    <col min="8712" max="8712" width="12.28515625" style="1027" bestFit="1" customWidth="1"/>
    <col min="8713" max="8713" width="11.28515625" style="1027" bestFit="1" customWidth="1"/>
    <col min="8714" max="8714" width="13.42578125" style="1027" customWidth="1"/>
    <col min="8715" max="8715" width="10.42578125" style="1027" bestFit="1" customWidth="1"/>
    <col min="8716" max="8960" width="9.140625" style="1027"/>
    <col min="8961" max="8961" width="3.140625" style="1027" bestFit="1" customWidth="1"/>
    <col min="8962" max="8962" width="3" style="1027" bestFit="1" customWidth="1"/>
    <col min="8963" max="8963" width="7" style="1027" bestFit="1" customWidth="1"/>
    <col min="8964" max="8964" width="4" style="1027" bestFit="1" customWidth="1"/>
    <col min="8965" max="8965" width="35.42578125" style="1027" customWidth="1"/>
    <col min="8966" max="8967" width="11.28515625" style="1027" bestFit="1" customWidth="1"/>
    <col min="8968" max="8968" width="12.28515625" style="1027" bestFit="1" customWidth="1"/>
    <col min="8969" max="8969" width="11.28515625" style="1027" bestFit="1" customWidth="1"/>
    <col min="8970" max="8970" width="13.42578125" style="1027" customWidth="1"/>
    <col min="8971" max="8971" width="10.42578125" style="1027" bestFit="1" customWidth="1"/>
    <col min="8972" max="9216" width="9.140625" style="1027"/>
    <col min="9217" max="9217" width="3.140625" style="1027" bestFit="1" customWidth="1"/>
    <col min="9218" max="9218" width="3" style="1027" bestFit="1" customWidth="1"/>
    <col min="9219" max="9219" width="7" style="1027" bestFit="1" customWidth="1"/>
    <col min="9220" max="9220" width="4" style="1027" bestFit="1" customWidth="1"/>
    <col min="9221" max="9221" width="35.42578125" style="1027" customWidth="1"/>
    <col min="9222" max="9223" width="11.28515625" style="1027" bestFit="1" customWidth="1"/>
    <col min="9224" max="9224" width="12.28515625" style="1027" bestFit="1" customWidth="1"/>
    <col min="9225" max="9225" width="11.28515625" style="1027" bestFit="1" customWidth="1"/>
    <col min="9226" max="9226" width="13.42578125" style="1027" customWidth="1"/>
    <col min="9227" max="9227" width="10.42578125" style="1027" bestFit="1" customWidth="1"/>
    <col min="9228" max="9472" width="9.140625" style="1027"/>
    <col min="9473" max="9473" width="3.140625" style="1027" bestFit="1" customWidth="1"/>
    <col min="9474" max="9474" width="3" style="1027" bestFit="1" customWidth="1"/>
    <col min="9475" max="9475" width="7" style="1027" bestFit="1" customWidth="1"/>
    <col min="9476" max="9476" width="4" style="1027" bestFit="1" customWidth="1"/>
    <col min="9477" max="9477" width="35.42578125" style="1027" customWidth="1"/>
    <col min="9478" max="9479" width="11.28515625" style="1027" bestFit="1" customWidth="1"/>
    <col min="9480" max="9480" width="12.28515625" style="1027" bestFit="1" customWidth="1"/>
    <col min="9481" max="9481" width="11.28515625" style="1027" bestFit="1" customWidth="1"/>
    <col min="9482" max="9482" width="13.42578125" style="1027" customWidth="1"/>
    <col min="9483" max="9483" width="10.42578125" style="1027" bestFit="1" customWidth="1"/>
    <col min="9484" max="9728" width="9.140625" style="1027"/>
    <col min="9729" max="9729" width="3.140625" style="1027" bestFit="1" customWidth="1"/>
    <col min="9730" max="9730" width="3" style="1027" bestFit="1" customWidth="1"/>
    <col min="9731" max="9731" width="7" style="1027" bestFit="1" customWidth="1"/>
    <col min="9732" max="9732" width="4" style="1027" bestFit="1" customWidth="1"/>
    <col min="9733" max="9733" width="35.42578125" style="1027" customWidth="1"/>
    <col min="9734" max="9735" width="11.28515625" style="1027" bestFit="1" customWidth="1"/>
    <col min="9736" max="9736" width="12.28515625" style="1027" bestFit="1" customWidth="1"/>
    <col min="9737" max="9737" width="11.28515625" style="1027" bestFit="1" customWidth="1"/>
    <col min="9738" max="9738" width="13.42578125" style="1027" customWidth="1"/>
    <col min="9739" max="9739" width="10.42578125" style="1027" bestFit="1" customWidth="1"/>
    <col min="9740" max="9984" width="9.140625" style="1027"/>
    <col min="9985" max="9985" width="3.140625" style="1027" bestFit="1" customWidth="1"/>
    <col min="9986" max="9986" width="3" style="1027" bestFit="1" customWidth="1"/>
    <col min="9987" max="9987" width="7" style="1027" bestFit="1" customWidth="1"/>
    <col min="9988" max="9988" width="4" style="1027" bestFit="1" customWidth="1"/>
    <col min="9989" max="9989" width="35.42578125" style="1027" customWidth="1"/>
    <col min="9990" max="9991" width="11.28515625" style="1027" bestFit="1" customWidth="1"/>
    <col min="9992" max="9992" width="12.28515625" style="1027" bestFit="1" customWidth="1"/>
    <col min="9993" max="9993" width="11.28515625" style="1027" bestFit="1" customWidth="1"/>
    <col min="9994" max="9994" width="13.42578125" style="1027" customWidth="1"/>
    <col min="9995" max="9995" width="10.42578125" style="1027" bestFit="1" customWidth="1"/>
    <col min="9996" max="10240" width="9.140625" style="1027"/>
    <col min="10241" max="10241" width="3.140625" style="1027" bestFit="1" customWidth="1"/>
    <col min="10242" max="10242" width="3" style="1027" bestFit="1" customWidth="1"/>
    <col min="10243" max="10243" width="7" style="1027" bestFit="1" customWidth="1"/>
    <col min="10244" max="10244" width="4" style="1027" bestFit="1" customWidth="1"/>
    <col min="10245" max="10245" width="35.42578125" style="1027" customWidth="1"/>
    <col min="10246" max="10247" width="11.28515625" style="1027" bestFit="1" customWidth="1"/>
    <col min="10248" max="10248" width="12.28515625" style="1027" bestFit="1" customWidth="1"/>
    <col min="10249" max="10249" width="11.28515625" style="1027" bestFit="1" customWidth="1"/>
    <col min="10250" max="10250" width="13.42578125" style="1027" customWidth="1"/>
    <col min="10251" max="10251" width="10.42578125" style="1027" bestFit="1" customWidth="1"/>
    <col min="10252" max="10496" width="9.140625" style="1027"/>
    <col min="10497" max="10497" width="3.140625" style="1027" bestFit="1" customWidth="1"/>
    <col min="10498" max="10498" width="3" style="1027" bestFit="1" customWidth="1"/>
    <col min="10499" max="10499" width="7" style="1027" bestFit="1" customWidth="1"/>
    <col min="10500" max="10500" width="4" style="1027" bestFit="1" customWidth="1"/>
    <col min="10501" max="10501" width="35.42578125" style="1027" customWidth="1"/>
    <col min="10502" max="10503" width="11.28515625" style="1027" bestFit="1" customWidth="1"/>
    <col min="10504" max="10504" width="12.28515625" style="1027" bestFit="1" customWidth="1"/>
    <col min="10505" max="10505" width="11.28515625" style="1027" bestFit="1" customWidth="1"/>
    <col min="10506" max="10506" width="13.42578125" style="1027" customWidth="1"/>
    <col min="10507" max="10507" width="10.42578125" style="1027" bestFit="1" customWidth="1"/>
    <col min="10508" max="10752" width="9.140625" style="1027"/>
    <col min="10753" max="10753" width="3.140625" style="1027" bestFit="1" customWidth="1"/>
    <col min="10754" max="10754" width="3" style="1027" bestFit="1" customWidth="1"/>
    <col min="10755" max="10755" width="7" style="1027" bestFit="1" customWidth="1"/>
    <col min="10756" max="10756" width="4" style="1027" bestFit="1" customWidth="1"/>
    <col min="10757" max="10757" width="35.42578125" style="1027" customWidth="1"/>
    <col min="10758" max="10759" width="11.28515625" style="1027" bestFit="1" customWidth="1"/>
    <col min="10760" max="10760" width="12.28515625" style="1027" bestFit="1" customWidth="1"/>
    <col min="10761" max="10761" width="11.28515625" style="1027" bestFit="1" customWidth="1"/>
    <col min="10762" max="10762" width="13.42578125" style="1027" customWidth="1"/>
    <col min="10763" max="10763" width="10.42578125" style="1027" bestFit="1" customWidth="1"/>
    <col min="10764" max="11008" width="9.140625" style="1027"/>
    <col min="11009" max="11009" width="3.140625" style="1027" bestFit="1" customWidth="1"/>
    <col min="11010" max="11010" width="3" style="1027" bestFit="1" customWidth="1"/>
    <col min="11011" max="11011" width="7" style="1027" bestFit="1" customWidth="1"/>
    <col min="11012" max="11012" width="4" style="1027" bestFit="1" customWidth="1"/>
    <col min="11013" max="11013" width="35.42578125" style="1027" customWidth="1"/>
    <col min="11014" max="11015" width="11.28515625" style="1027" bestFit="1" customWidth="1"/>
    <col min="11016" max="11016" width="12.28515625" style="1027" bestFit="1" customWidth="1"/>
    <col min="11017" max="11017" width="11.28515625" style="1027" bestFit="1" customWidth="1"/>
    <col min="11018" max="11018" width="13.42578125" style="1027" customWidth="1"/>
    <col min="11019" max="11019" width="10.42578125" style="1027" bestFit="1" customWidth="1"/>
    <col min="11020" max="11264" width="9.140625" style="1027"/>
    <col min="11265" max="11265" width="3.140625" style="1027" bestFit="1" customWidth="1"/>
    <col min="11266" max="11266" width="3" style="1027" bestFit="1" customWidth="1"/>
    <col min="11267" max="11267" width="7" style="1027" bestFit="1" customWidth="1"/>
    <col min="11268" max="11268" width="4" style="1027" bestFit="1" customWidth="1"/>
    <col min="11269" max="11269" width="35.42578125" style="1027" customWidth="1"/>
    <col min="11270" max="11271" width="11.28515625" style="1027" bestFit="1" customWidth="1"/>
    <col min="11272" max="11272" width="12.28515625" style="1027" bestFit="1" customWidth="1"/>
    <col min="11273" max="11273" width="11.28515625" style="1027" bestFit="1" customWidth="1"/>
    <col min="11274" max="11274" width="13.42578125" style="1027" customWidth="1"/>
    <col min="11275" max="11275" width="10.42578125" style="1027" bestFit="1" customWidth="1"/>
    <col min="11276" max="11520" width="9.140625" style="1027"/>
    <col min="11521" max="11521" width="3.140625" style="1027" bestFit="1" customWidth="1"/>
    <col min="11522" max="11522" width="3" style="1027" bestFit="1" customWidth="1"/>
    <col min="11523" max="11523" width="7" style="1027" bestFit="1" customWidth="1"/>
    <col min="11524" max="11524" width="4" style="1027" bestFit="1" customWidth="1"/>
    <col min="11525" max="11525" width="35.42578125" style="1027" customWidth="1"/>
    <col min="11526" max="11527" width="11.28515625" style="1027" bestFit="1" customWidth="1"/>
    <col min="11528" max="11528" width="12.28515625" style="1027" bestFit="1" customWidth="1"/>
    <col min="11529" max="11529" width="11.28515625" style="1027" bestFit="1" customWidth="1"/>
    <col min="11530" max="11530" width="13.42578125" style="1027" customWidth="1"/>
    <col min="11531" max="11531" width="10.42578125" style="1027" bestFit="1" customWidth="1"/>
    <col min="11532" max="11776" width="9.140625" style="1027"/>
    <col min="11777" max="11777" width="3.140625" style="1027" bestFit="1" customWidth="1"/>
    <col min="11778" max="11778" width="3" style="1027" bestFit="1" customWidth="1"/>
    <col min="11779" max="11779" width="7" style="1027" bestFit="1" customWidth="1"/>
    <col min="11780" max="11780" width="4" style="1027" bestFit="1" customWidth="1"/>
    <col min="11781" max="11781" width="35.42578125" style="1027" customWidth="1"/>
    <col min="11782" max="11783" width="11.28515625" style="1027" bestFit="1" customWidth="1"/>
    <col min="11784" max="11784" width="12.28515625" style="1027" bestFit="1" customWidth="1"/>
    <col min="11785" max="11785" width="11.28515625" style="1027" bestFit="1" customWidth="1"/>
    <col min="11786" max="11786" width="13.42578125" style="1027" customWidth="1"/>
    <col min="11787" max="11787" width="10.42578125" style="1027" bestFit="1" customWidth="1"/>
    <col min="11788" max="12032" width="9.140625" style="1027"/>
    <col min="12033" max="12033" width="3.140625" style="1027" bestFit="1" customWidth="1"/>
    <col min="12034" max="12034" width="3" style="1027" bestFit="1" customWidth="1"/>
    <col min="12035" max="12035" width="7" style="1027" bestFit="1" customWidth="1"/>
    <col min="12036" max="12036" width="4" style="1027" bestFit="1" customWidth="1"/>
    <col min="12037" max="12037" width="35.42578125" style="1027" customWidth="1"/>
    <col min="12038" max="12039" width="11.28515625" style="1027" bestFit="1" customWidth="1"/>
    <col min="12040" max="12040" width="12.28515625" style="1027" bestFit="1" customWidth="1"/>
    <col min="12041" max="12041" width="11.28515625" style="1027" bestFit="1" customWidth="1"/>
    <col min="12042" max="12042" width="13.42578125" style="1027" customWidth="1"/>
    <col min="12043" max="12043" width="10.42578125" style="1027" bestFit="1" customWidth="1"/>
    <col min="12044" max="12288" width="9.140625" style="1027"/>
    <col min="12289" max="12289" width="3.140625" style="1027" bestFit="1" customWidth="1"/>
    <col min="12290" max="12290" width="3" style="1027" bestFit="1" customWidth="1"/>
    <col min="12291" max="12291" width="7" style="1027" bestFit="1" customWidth="1"/>
    <col min="12292" max="12292" width="4" style="1027" bestFit="1" customWidth="1"/>
    <col min="12293" max="12293" width="35.42578125" style="1027" customWidth="1"/>
    <col min="12294" max="12295" width="11.28515625" style="1027" bestFit="1" customWidth="1"/>
    <col min="12296" max="12296" width="12.28515625" style="1027" bestFit="1" customWidth="1"/>
    <col min="12297" max="12297" width="11.28515625" style="1027" bestFit="1" customWidth="1"/>
    <col min="12298" max="12298" width="13.42578125" style="1027" customWidth="1"/>
    <col min="12299" max="12299" width="10.42578125" style="1027" bestFit="1" customWidth="1"/>
    <col min="12300" max="12544" width="9.140625" style="1027"/>
    <col min="12545" max="12545" width="3.140625" style="1027" bestFit="1" customWidth="1"/>
    <col min="12546" max="12546" width="3" style="1027" bestFit="1" customWidth="1"/>
    <col min="12547" max="12547" width="7" style="1027" bestFit="1" customWidth="1"/>
    <col min="12548" max="12548" width="4" style="1027" bestFit="1" customWidth="1"/>
    <col min="12549" max="12549" width="35.42578125" style="1027" customWidth="1"/>
    <col min="12550" max="12551" width="11.28515625" style="1027" bestFit="1" customWidth="1"/>
    <col min="12552" max="12552" width="12.28515625" style="1027" bestFit="1" customWidth="1"/>
    <col min="12553" max="12553" width="11.28515625" style="1027" bestFit="1" customWidth="1"/>
    <col min="12554" max="12554" width="13.42578125" style="1027" customWidth="1"/>
    <col min="12555" max="12555" width="10.42578125" style="1027" bestFit="1" customWidth="1"/>
    <col min="12556" max="12800" width="9.140625" style="1027"/>
    <col min="12801" max="12801" width="3.140625" style="1027" bestFit="1" customWidth="1"/>
    <col min="12802" max="12802" width="3" style="1027" bestFit="1" customWidth="1"/>
    <col min="12803" max="12803" width="7" style="1027" bestFit="1" customWidth="1"/>
    <col min="12804" max="12804" width="4" style="1027" bestFit="1" customWidth="1"/>
    <col min="12805" max="12805" width="35.42578125" style="1027" customWidth="1"/>
    <col min="12806" max="12807" width="11.28515625" style="1027" bestFit="1" customWidth="1"/>
    <col min="12808" max="12808" width="12.28515625" style="1027" bestFit="1" customWidth="1"/>
    <col min="12809" max="12809" width="11.28515625" style="1027" bestFit="1" customWidth="1"/>
    <col min="12810" max="12810" width="13.42578125" style="1027" customWidth="1"/>
    <col min="12811" max="12811" width="10.42578125" style="1027" bestFit="1" customWidth="1"/>
    <col min="12812" max="13056" width="9.140625" style="1027"/>
    <col min="13057" max="13057" width="3.140625" style="1027" bestFit="1" customWidth="1"/>
    <col min="13058" max="13058" width="3" style="1027" bestFit="1" customWidth="1"/>
    <col min="13059" max="13059" width="7" style="1027" bestFit="1" customWidth="1"/>
    <col min="13060" max="13060" width="4" style="1027" bestFit="1" customWidth="1"/>
    <col min="13061" max="13061" width="35.42578125" style="1027" customWidth="1"/>
    <col min="13062" max="13063" width="11.28515625" style="1027" bestFit="1" customWidth="1"/>
    <col min="13064" max="13064" width="12.28515625" style="1027" bestFit="1" customWidth="1"/>
    <col min="13065" max="13065" width="11.28515625" style="1027" bestFit="1" customWidth="1"/>
    <col min="13066" max="13066" width="13.42578125" style="1027" customWidth="1"/>
    <col min="13067" max="13067" width="10.42578125" style="1027" bestFit="1" customWidth="1"/>
    <col min="13068" max="13312" width="9.140625" style="1027"/>
    <col min="13313" max="13313" width="3.140625" style="1027" bestFit="1" customWidth="1"/>
    <col min="13314" max="13314" width="3" style="1027" bestFit="1" customWidth="1"/>
    <col min="13315" max="13315" width="7" style="1027" bestFit="1" customWidth="1"/>
    <col min="13316" max="13316" width="4" style="1027" bestFit="1" customWidth="1"/>
    <col min="13317" max="13317" width="35.42578125" style="1027" customWidth="1"/>
    <col min="13318" max="13319" width="11.28515625" style="1027" bestFit="1" customWidth="1"/>
    <col min="13320" max="13320" width="12.28515625" style="1027" bestFit="1" customWidth="1"/>
    <col min="13321" max="13321" width="11.28515625" style="1027" bestFit="1" customWidth="1"/>
    <col min="13322" max="13322" width="13.42578125" style="1027" customWidth="1"/>
    <col min="13323" max="13323" width="10.42578125" style="1027" bestFit="1" customWidth="1"/>
    <col min="13324" max="13568" width="9.140625" style="1027"/>
    <col min="13569" max="13569" width="3.140625" style="1027" bestFit="1" customWidth="1"/>
    <col min="13570" max="13570" width="3" style="1027" bestFit="1" customWidth="1"/>
    <col min="13571" max="13571" width="7" style="1027" bestFit="1" customWidth="1"/>
    <col min="13572" max="13572" width="4" style="1027" bestFit="1" customWidth="1"/>
    <col min="13573" max="13573" width="35.42578125" style="1027" customWidth="1"/>
    <col min="13574" max="13575" width="11.28515625" style="1027" bestFit="1" customWidth="1"/>
    <col min="13576" max="13576" width="12.28515625" style="1027" bestFit="1" customWidth="1"/>
    <col min="13577" max="13577" width="11.28515625" style="1027" bestFit="1" customWidth="1"/>
    <col min="13578" max="13578" width="13.42578125" style="1027" customWidth="1"/>
    <col min="13579" max="13579" width="10.42578125" style="1027" bestFit="1" customWidth="1"/>
    <col min="13580" max="13824" width="9.140625" style="1027"/>
    <col min="13825" max="13825" width="3.140625" style="1027" bestFit="1" customWidth="1"/>
    <col min="13826" max="13826" width="3" style="1027" bestFit="1" customWidth="1"/>
    <col min="13827" max="13827" width="7" style="1027" bestFit="1" customWidth="1"/>
    <col min="13828" max="13828" width="4" style="1027" bestFit="1" customWidth="1"/>
    <col min="13829" max="13829" width="35.42578125" style="1027" customWidth="1"/>
    <col min="13830" max="13831" width="11.28515625" style="1027" bestFit="1" customWidth="1"/>
    <col min="13832" max="13832" width="12.28515625" style="1027" bestFit="1" customWidth="1"/>
    <col min="13833" max="13833" width="11.28515625" style="1027" bestFit="1" customWidth="1"/>
    <col min="13834" max="13834" width="13.42578125" style="1027" customWidth="1"/>
    <col min="13835" max="13835" width="10.42578125" style="1027" bestFit="1" customWidth="1"/>
    <col min="13836" max="14080" width="9.140625" style="1027"/>
    <col min="14081" max="14081" width="3.140625" style="1027" bestFit="1" customWidth="1"/>
    <col min="14082" max="14082" width="3" style="1027" bestFit="1" customWidth="1"/>
    <col min="14083" max="14083" width="7" style="1027" bestFit="1" customWidth="1"/>
    <col min="14084" max="14084" width="4" style="1027" bestFit="1" customWidth="1"/>
    <col min="14085" max="14085" width="35.42578125" style="1027" customWidth="1"/>
    <col min="14086" max="14087" width="11.28515625" style="1027" bestFit="1" customWidth="1"/>
    <col min="14088" max="14088" width="12.28515625" style="1027" bestFit="1" customWidth="1"/>
    <col min="14089" max="14089" width="11.28515625" style="1027" bestFit="1" customWidth="1"/>
    <col min="14090" max="14090" width="13.42578125" style="1027" customWidth="1"/>
    <col min="14091" max="14091" width="10.42578125" style="1027" bestFit="1" customWidth="1"/>
    <col min="14092" max="14336" width="9.140625" style="1027"/>
    <col min="14337" max="14337" width="3.140625" style="1027" bestFit="1" customWidth="1"/>
    <col min="14338" max="14338" width="3" style="1027" bestFit="1" customWidth="1"/>
    <col min="14339" max="14339" width="7" style="1027" bestFit="1" customWidth="1"/>
    <col min="14340" max="14340" width="4" style="1027" bestFit="1" customWidth="1"/>
    <col min="14341" max="14341" width="35.42578125" style="1027" customWidth="1"/>
    <col min="14342" max="14343" width="11.28515625" style="1027" bestFit="1" customWidth="1"/>
    <col min="14344" max="14344" width="12.28515625" style="1027" bestFit="1" customWidth="1"/>
    <col min="14345" max="14345" width="11.28515625" style="1027" bestFit="1" customWidth="1"/>
    <col min="14346" max="14346" width="13.42578125" style="1027" customWidth="1"/>
    <col min="14347" max="14347" width="10.42578125" style="1027" bestFit="1" customWidth="1"/>
    <col min="14348" max="14592" width="9.140625" style="1027"/>
    <col min="14593" max="14593" width="3.140625" style="1027" bestFit="1" customWidth="1"/>
    <col min="14594" max="14594" width="3" style="1027" bestFit="1" customWidth="1"/>
    <col min="14595" max="14595" width="7" style="1027" bestFit="1" customWidth="1"/>
    <col min="14596" max="14596" width="4" style="1027" bestFit="1" customWidth="1"/>
    <col min="14597" max="14597" width="35.42578125" style="1027" customWidth="1"/>
    <col min="14598" max="14599" width="11.28515625" style="1027" bestFit="1" customWidth="1"/>
    <col min="14600" max="14600" width="12.28515625" style="1027" bestFit="1" customWidth="1"/>
    <col min="14601" max="14601" width="11.28515625" style="1027" bestFit="1" customWidth="1"/>
    <col min="14602" max="14602" width="13.42578125" style="1027" customWidth="1"/>
    <col min="14603" max="14603" width="10.42578125" style="1027" bestFit="1" customWidth="1"/>
    <col min="14604" max="14848" width="9.140625" style="1027"/>
    <col min="14849" max="14849" width="3.140625" style="1027" bestFit="1" customWidth="1"/>
    <col min="14850" max="14850" width="3" style="1027" bestFit="1" customWidth="1"/>
    <col min="14851" max="14851" width="7" style="1027" bestFit="1" customWidth="1"/>
    <col min="14852" max="14852" width="4" style="1027" bestFit="1" customWidth="1"/>
    <col min="14853" max="14853" width="35.42578125" style="1027" customWidth="1"/>
    <col min="14854" max="14855" width="11.28515625" style="1027" bestFit="1" customWidth="1"/>
    <col min="14856" max="14856" width="12.28515625" style="1027" bestFit="1" customWidth="1"/>
    <col min="14857" max="14857" width="11.28515625" style="1027" bestFit="1" customWidth="1"/>
    <col min="14858" max="14858" width="13.42578125" style="1027" customWidth="1"/>
    <col min="14859" max="14859" width="10.42578125" style="1027" bestFit="1" customWidth="1"/>
    <col min="14860" max="15104" width="9.140625" style="1027"/>
    <col min="15105" max="15105" width="3.140625" style="1027" bestFit="1" customWidth="1"/>
    <col min="15106" max="15106" width="3" style="1027" bestFit="1" customWidth="1"/>
    <col min="15107" max="15107" width="7" style="1027" bestFit="1" customWidth="1"/>
    <col min="15108" max="15108" width="4" style="1027" bestFit="1" customWidth="1"/>
    <col min="15109" max="15109" width="35.42578125" style="1027" customWidth="1"/>
    <col min="15110" max="15111" width="11.28515625" style="1027" bestFit="1" customWidth="1"/>
    <col min="15112" max="15112" width="12.28515625" style="1027" bestFit="1" customWidth="1"/>
    <col min="15113" max="15113" width="11.28515625" style="1027" bestFit="1" customWidth="1"/>
    <col min="15114" max="15114" width="13.42578125" style="1027" customWidth="1"/>
    <col min="15115" max="15115" width="10.42578125" style="1027" bestFit="1" customWidth="1"/>
    <col min="15116" max="15360" width="9.140625" style="1027"/>
    <col min="15361" max="15361" width="3.140625" style="1027" bestFit="1" customWidth="1"/>
    <col min="15362" max="15362" width="3" style="1027" bestFit="1" customWidth="1"/>
    <col min="15363" max="15363" width="7" style="1027" bestFit="1" customWidth="1"/>
    <col min="15364" max="15364" width="4" style="1027" bestFit="1" customWidth="1"/>
    <col min="15365" max="15365" width="35.42578125" style="1027" customWidth="1"/>
    <col min="15366" max="15367" width="11.28515625" style="1027" bestFit="1" customWidth="1"/>
    <col min="15368" max="15368" width="12.28515625" style="1027" bestFit="1" customWidth="1"/>
    <col min="15369" max="15369" width="11.28515625" style="1027" bestFit="1" customWidth="1"/>
    <col min="15370" max="15370" width="13.42578125" style="1027" customWidth="1"/>
    <col min="15371" max="15371" width="10.42578125" style="1027" bestFit="1" customWidth="1"/>
    <col min="15372" max="15616" width="9.140625" style="1027"/>
    <col min="15617" max="15617" width="3.140625" style="1027" bestFit="1" customWidth="1"/>
    <col min="15618" max="15618" width="3" style="1027" bestFit="1" customWidth="1"/>
    <col min="15619" max="15619" width="7" style="1027" bestFit="1" customWidth="1"/>
    <col min="15620" max="15620" width="4" style="1027" bestFit="1" customWidth="1"/>
    <col min="15621" max="15621" width="35.42578125" style="1027" customWidth="1"/>
    <col min="15622" max="15623" width="11.28515625" style="1027" bestFit="1" customWidth="1"/>
    <col min="15624" max="15624" width="12.28515625" style="1027" bestFit="1" customWidth="1"/>
    <col min="15625" max="15625" width="11.28515625" style="1027" bestFit="1" customWidth="1"/>
    <col min="15626" max="15626" width="13.42578125" style="1027" customWidth="1"/>
    <col min="15627" max="15627" width="10.42578125" style="1027" bestFit="1" customWidth="1"/>
    <col min="15628" max="15872" width="9.140625" style="1027"/>
    <col min="15873" max="15873" width="3.140625" style="1027" bestFit="1" customWidth="1"/>
    <col min="15874" max="15874" width="3" style="1027" bestFit="1" customWidth="1"/>
    <col min="15875" max="15875" width="7" style="1027" bestFit="1" customWidth="1"/>
    <col min="15876" max="15876" width="4" style="1027" bestFit="1" customWidth="1"/>
    <col min="15877" max="15877" width="35.42578125" style="1027" customWidth="1"/>
    <col min="15878" max="15879" width="11.28515625" style="1027" bestFit="1" customWidth="1"/>
    <col min="15880" max="15880" width="12.28515625" style="1027" bestFit="1" customWidth="1"/>
    <col min="15881" max="15881" width="11.28515625" style="1027" bestFit="1" customWidth="1"/>
    <col min="15882" max="15882" width="13.42578125" style="1027" customWidth="1"/>
    <col min="15883" max="15883" width="10.42578125" style="1027" bestFit="1" customWidth="1"/>
    <col min="15884" max="16128" width="9.140625" style="1027"/>
    <col min="16129" max="16129" width="3.140625" style="1027" bestFit="1" customWidth="1"/>
    <col min="16130" max="16130" width="3" style="1027" bestFit="1" customWidth="1"/>
    <col min="16131" max="16131" width="7" style="1027" bestFit="1" customWidth="1"/>
    <col min="16132" max="16132" width="4" style="1027" bestFit="1" customWidth="1"/>
    <col min="16133" max="16133" width="35.42578125" style="1027" customWidth="1"/>
    <col min="16134" max="16135" width="11.28515625" style="1027" bestFit="1" customWidth="1"/>
    <col min="16136" max="16136" width="12.28515625" style="1027" bestFit="1" customWidth="1"/>
    <col min="16137" max="16137" width="11.28515625" style="1027" bestFit="1" customWidth="1"/>
    <col min="16138" max="16138" width="13.42578125" style="1027" customWidth="1"/>
    <col min="16139" max="16139" width="10.42578125" style="1027" bestFit="1" customWidth="1"/>
    <col min="16140" max="16384" width="9.140625" style="1027"/>
  </cols>
  <sheetData>
    <row r="1" spans="1:15" ht="21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3028"/>
      <c r="I1" s="3028"/>
    </row>
    <row r="2" spans="1:15" x14ac:dyDescent="0.2">
      <c r="A2" s="9"/>
      <c r="B2" s="9"/>
      <c r="C2" s="9"/>
      <c r="D2" s="9"/>
      <c r="E2" s="1028"/>
      <c r="F2" s="605"/>
      <c r="G2" s="605"/>
      <c r="H2" s="605"/>
      <c r="I2" s="1029"/>
    </row>
    <row r="3" spans="1:15" ht="17.25" customHeight="1" x14ac:dyDescent="0.25">
      <c r="A3" s="3079" t="s">
        <v>2020</v>
      </c>
      <c r="B3" s="3079"/>
      <c r="C3" s="3079"/>
      <c r="D3" s="3079"/>
      <c r="E3" s="3079"/>
      <c r="F3" s="3079"/>
      <c r="G3" s="3079"/>
      <c r="H3" s="3079"/>
      <c r="I3" s="3079"/>
    </row>
    <row r="4" spans="1:15" ht="12" customHeight="1" x14ac:dyDescent="0.2">
      <c r="A4" s="1030"/>
      <c r="B4" s="1030"/>
      <c r="C4" s="1030"/>
      <c r="D4" s="1030"/>
      <c r="E4" s="1030"/>
      <c r="F4" s="1031"/>
      <c r="G4" s="1031"/>
      <c r="H4" s="1031"/>
      <c r="I4" s="1031"/>
    </row>
    <row r="5" spans="1:15" ht="13.5" customHeight="1" thickBot="1" x14ac:dyDescent="0.3">
      <c r="A5" s="294"/>
      <c r="B5" s="277"/>
      <c r="C5" s="294"/>
      <c r="D5" s="1032"/>
      <c r="E5" s="294"/>
      <c r="F5" s="1033"/>
      <c r="G5" s="1033"/>
      <c r="H5" s="1033"/>
      <c r="I5" s="1034" t="s">
        <v>877</v>
      </c>
    </row>
    <row r="6" spans="1:15" ht="33.75" customHeight="1" thickBot="1" x14ac:dyDescent="0.25">
      <c r="A6" s="1035" t="s">
        <v>22</v>
      </c>
      <c r="B6" s="1036" t="s">
        <v>25</v>
      </c>
      <c r="C6" s="1037" t="s">
        <v>878</v>
      </c>
      <c r="D6" s="1038" t="s">
        <v>671</v>
      </c>
      <c r="E6" s="1039" t="s">
        <v>879</v>
      </c>
      <c r="F6" s="965" t="s">
        <v>142</v>
      </c>
      <c r="G6" s="965" t="s">
        <v>2015</v>
      </c>
      <c r="H6" s="2171" t="s">
        <v>143</v>
      </c>
      <c r="I6" s="2445" t="s">
        <v>2016</v>
      </c>
      <c r="J6" s="1027"/>
      <c r="O6" s="2197"/>
    </row>
    <row r="7" spans="1:15" ht="13.5" thickBot="1" x14ac:dyDescent="0.25">
      <c r="A7" s="1040" t="s">
        <v>22</v>
      </c>
      <c r="B7" s="1041" t="s">
        <v>21</v>
      </c>
      <c r="C7" s="1042">
        <v>910</v>
      </c>
      <c r="D7" s="1043" t="s">
        <v>21</v>
      </c>
      <c r="E7" s="1044" t="s">
        <v>880</v>
      </c>
      <c r="F7" s="2853">
        <f>SUM(F8:F9)</f>
        <v>31838.7</v>
      </c>
      <c r="G7" s="2854">
        <f>G8+G9</f>
        <v>31838.7</v>
      </c>
      <c r="H7" s="2172">
        <f>H8+H9</f>
        <v>33923.699999999997</v>
      </c>
      <c r="I7" s="2179">
        <f>SUM(I8:I9)</f>
        <v>33923.699999999997</v>
      </c>
      <c r="J7" s="1027"/>
      <c r="K7" s="1045"/>
      <c r="O7" s="2199"/>
    </row>
    <row r="8" spans="1:15" x14ac:dyDescent="0.2">
      <c r="A8" s="1046"/>
      <c r="B8" s="1047" t="s">
        <v>25</v>
      </c>
      <c r="C8" s="1048">
        <v>91001</v>
      </c>
      <c r="D8" s="1049" t="s">
        <v>674</v>
      </c>
      <c r="E8" s="1050" t="s">
        <v>881</v>
      </c>
      <c r="F8" s="2855">
        <f>Hejtman!A22</f>
        <v>5450</v>
      </c>
      <c r="G8" s="2856">
        <v>5450</v>
      </c>
      <c r="H8" s="2173">
        <f>Hejtman!E22</f>
        <v>5700</v>
      </c>
      <c r="I8" s="2180">
        <f>Hejtman!F22</f>
        <v>5700</v>
      </c>
      <c r="J8" s="1027"/>
      <c r="K8" s="1051"/>
      <c r="O8" s="2199"/>
    </row>
    <row r="9" spans="1:15" ht="13.5" thickBot="1" x14ac:dyDescent="0.25">
      <c r="A9" s="1052"/>
      <c r="B9" s="1053" t="s">
        <v>25</v>
      </c>
      <c r="C9" s="1054">
        <v>91015</v>
      </c>
      <c r="D9" s="1055" t="s">
        <v>716</v>
      </c>
      <c r="E9" s="1056" t="s">
        <v>882</v>
      </c>
      <c r="F9" s="2857">
        <f>Ředitel!A20</f>
        <v>26388.7</v>
      </c>
      <c r="G9" s="2858">
        <v>26388.7</v>
      </c>
      <c r="H9" s="2174">
        <f>Ředitel!E20</f>
        <v>28223.7</v>
      </c>
      <c r="I9" s="2181">
        <f>Ředitel!F20</f>
        <v>28223.7</v>
      </c>
      <c r="J9" s="1027"/>
      <c r="K9" s="1051"/>
      <c r="O9" s="2199"/>
    </row>
    <row r="10" spans="1:15" ht="13.5" thickBot="1" x14ac:dyDescent="0.25">
      <c r="A10" s="1057" t="s">
        <v>22</v>
      </c>
      <c r="B10" s="1058" t="s">
        <v>21</v>
      </c>
      <c r="C10" s="884">
        <v>911</v>
      </c>
      <c r="D10" s="1059" t="s">
        <v>21</v>
      </c>
      <c r="E10" s="1060" t="s">
        <v>883</v>
      </c>
      <c r="F10" s="2853">
        <f>F11</f>
        <v>293544.42</v>
      </c>
      <c r="G10" s="2854">
        <f>G11</f>
        <v>294261.07</v>
      </c>
      <c r="H10" s="2172">
        <f>H11</f>
        <v>317568.5</v>
      </c>
      <c r="I10" s="2179">
        <f>I11</f>
        <v>317568.5</v>
      </c>
      <c r="J10" s="1027"/>
      <c r="K10" s="1045"/>
      <c r="O10" s="2199"/>
    </row>
    <row r="11" spans="1:15" ht="13.5" thickBot="1" x14ac:dyDescent="0.25">
      <c r="A11" s="1052"/>
      <c r="B11" s="1053" t="s">
        <v>25</v>
      </c>
      <c r="C11" s="1054">
        <v>91115</v>
      </c>
      <c r="D11" s="1055" t="s">
        <v>716</v>
      </c>
      <c r="E11" s="1056" t="s">
        <v>882</v>
      </c>
      <c r="F11" s="2857">
        <f>Ředitel!A60</f>
        <v>293544.42</v>
      </c>
      <c r="G11" s="2858">
        <v>294261.07</v>
      </c>
      <c r="H11" s="2174">
        <f>Ředitel!E60</f>
        <v>317568.5</v>
      </c>
      <c r="I11" s="2181">
        <f>Ředitel!F60</f>
        <v>317568.5</v>
      </c>
      <c r="J11" s="1027"/>
      <c r="K11" s="1051"/>
      <c r="O11" s="2199"/>
    </row>
    <row r="12" spans="1:15" ht="13.5" customHeight="1" thickBot="1" x14ac:dyDescent="0.25">
      <c r="A12" s="1057" t="s">
        <v>22</v>
      </c>
      <c r="B12" s="1058" t="s">
        <v>21</v>
      </c>
      <c r="C12" s="884">
        <v>912</v>
      </c>
      <c r="D12" s="1059" t="s">
        <v>21</v>
      </c>
      <c r="E12" s="1060" t="s">
        <v>884</v>
      </c>
      <c r="F12" s="2853">
        <f>SUM(F13:F18)</f>
        <v>39850</v>
      </c>
      <c r="G12" s="2854">
        <f>SUM(G13:G18)</f>
        <v>220665.93</v>
      </c>
      <c r="H12" s="2172">
        <f>SUM(H13:H18)</f>
        <v>73040.5</v>
      </c>
      <c r="I12" s="2179">
        <f>SUM(I13:I18)</f>
        <v>73040.5</v>
      </c>
      <c r="J12" s="1027"/>
      <c r="K12" s="1045"/>
      <c r="O12" s="2199"/>
    </row>
    <row r="13" spans="1:15" x14ac:dyDescent="0.2">
      <c r="A13" s="1061"/>
      <c r="B13" s="1062" t="s">
        <v>25</v>
      </c>
      <c r="C13" s="1063">
        <v>91204</v>
      </c>
      <c r="D13" s="1064" t="s">
        <v>683</v>
      </c>
      <c r="E13" s="1065" t="s">
        <v>885</v>
      </c>
      <c r="F13" s="2855">
        <f>OŠMTSV!A22</f>
        <v>3910</v>
      </c>
      <c r="G13" s="2856">
        <v>50745.45</v>
      </c>
      <c r="H13" s="2173">
        <f>OŠMTSV!E22</f>
        <v>9240</v>
      </c>
      <c r="I13" s="2180">
        <f>OŠMTSV!F22</f>
        <v>9240</v>
      </c>
      <c r="J13" s="1027"/>
      <c r="K13" s="1051"/>
      <c r="O13" s="2199"/>
    </row>
    <row r="14" spans="1:15" x14ac:dyDescent="0.2">
      <c r="A14" s="1066"/>
      <c r="B14" s="1067" t="s">
        <v>25</v>
      </c>
      <c r="C14" s="1068">
        <v>91205</v>
      </c>
      <c r="D14" s="1069" t="s">
        <v>686</v>
      </c>
      <c r="E14" s="1070" t="s">
        <v>886</v>
      </c>
      <c r="F14" s="2859">
        <f>Sociální!A22</f>
        <v>0</v>
      </c>
      <c r="G14" s="2860">
        <v>23521.5</v>
      </c>
      <c r="H14" s="2175">
        <f>Sociální!E22</f>
        <v>6760</v>
      </c>
      <c r="I14" s="2182">
        <f>Sociální!F22</f>
        <v>6760</v>
      </c>
      <c r="J14" s="1027"/>
      <c r="K14" s="1051"/>
      <c r="O14" s="2199"/>
    </row>
    <row r="15" spans="1:15" x14ac:dyDescent="0.2">
      <c r="A15" s="1066"/>
      <c r="B15" s="1067" t="s">
        <v>25</v>
      </c>
      <c r="C15" s="1068">
        <v>91206</v>
      </c>
      <c r="D15" s="1069" t="s">
        <v>689</v>
      </c>
      <c r="E15" s="1070" t="s">
        <v>887</v>
      </c>
      <c r="F15" s="2859">
        <f>Doprava!A23</f>
        <v>30000</v>
      </c>
      <c r="G15" s="2860">
        <v>93679.98</v>
      </c>
      <c r="H15" s="2175">
        <f>Doprava!E23</f>
        <v>27950</v>
      </c>
      <c r="I15" s="2182">
        <f>Doprava!F23</f>
        <v>27950</v>
      </c>
      <c r="J15" s="1027"/>
      <c r="K15" s="1051"/>
      <c r="O15" s="2199"/>
    </row>
    <row r="16" spans="1:15" x14ac:dyDescent="0.2">
      <c r="A16" s="1066"/>
      <c r="B16" s="1067" t="s">
        <v>25</v>
      </c>
      <c r="C16" s="1068">
        <v>91207</v>
      </c>
      <c r="D16" s="1069" t="s">
        <v>692</v>
      </c>
      <c r="E16" s="1070" t="s">
        <v>888</v>
      </c>
      <c r="F16" s="2859">
        <f>Kultura!A23</f>
        <v>2400</v>
      </c>
      <c r="G16" s="2860">
        <v>16412</v>
      </c>
      <c r="H16" s="2175">
        <f>Kultura!E23</f>
        <v>1290.5</v>
      </c>
      <c r="I16" s="2182">
        <f>Kultura!F23</f>
        <v>1290.5</v>
      </c>
      <c r="J16" s="1027"/>
      <c r="K16" s="1051"/>
      <c r="O16" s="2199"/>
    </row>
    <row r="17" spans="1:15" x14ac:dyDescent="0.2">
      <c r="A17" s="1066"/>
      <c r="B17" s="1067" t="s">
        <v>25</v>
      </c>
      <c r="C17" s="1068">
        <v>91208</v>
      </c>
      <c r="D17" s="1069" t="s">
        <v>695</v>
      </c>
      <c r="E17" s="1070" t="s">
        <v>889</v>
      </c>
      <c r="F17" s="2859">
        <f>ŽP!A25</f>
        <v>0</v>
      </c>
      <c r="G17" s="2860">
        <v>0</v>
      </c>
      <c r="H17" s="2175">
        <f>ŽP!E25</f>
        <v>0</v>
      </c>
      <c r="I17" s="2182">
        <f>ŽP!F25</f>
        <v>0</v>
      </c>
      <c r="J17" s="1027"/>
      <c r="K17" s="1051"/>
      <c r="O17" s="2199"/>
    </row>
    <row r="18" spans="1:15" ht="13.5" thickBot="1" x14ac:dyDescent="0.25">
      <c r="A18" s="1066"/>
      <c r="B18" s="1067" t="s">
        <v>25</v>
      </c>
      <c r="C18" s="1068">
        <v>91209</v>
      </c>
      <c r="D18" s="1069" t="s">
        <v>698</v>
      </c>
      <c r="E18" s="1070" t="s">
        <v>890</v>
      </c>
      <c r="F18" s="2859">
        <f>Zdravotnictví!A23</f>
        <v>3540</v>
      </c>
      <c r="G18" s="2860">
        <v>36307</v>
      </c>
      <c r="H18" s="2175">
        <f>Zdravotnictví!E23</f>
        <v>27800</v>
      </c>
      <c r="I18" s="2182">
        <f>Zdravotnictví!F23</f>
        <v>27800</v>
      </c>
      <c r="J18" s="1027"/>
      <c r="K18" s="1051"/>
      <c r="O18" s="2199"/>
    </row>
    <row r="19" spans="1:15" ht="13.5" customHeight="1" thickBot="1" x14ac:dyDescent="0.25">
      <c r="A19" s="1057" t="s">
        <v>22</v>
      </c>
      <c r="B19" s="1058" t="s">
        <v>21</v>
      </c>
      <c r="C19" s="884">
        <v>913</v>
      </c>
      <c r="D19" s="1059" t="s">
        <v>21</v>
      </c>
      <c r="E19" s="1060" t="s">
        <v>891</v>
      </c>
      <c r="F19" s="2853">
        <f>SUM(F20:F27)</f>
        <v>1043445.62</v>
      </c>
      <c r="G19" s="2854">
        <f>SUM(G20:G27)</f>
        <v>1035426.65</v>
      </c>
      <c r="H19" s="2172">
        <f>SUM(H20:H27)</f>
        <v>1080590.33</v>
      </c>
      <c r="I19" s="2179">
        <f>SUM(I20:I27)</f>
        <v>1080590.33</v>
      </c>
      <c r="J19" s="1027"/>
      <c r="K19" s="1045"/>
      <c r="O19" s="2199"/>
    </row>
    <row r="20" spans="1:15" x14ac:dyDescent="0.2">
      <c r="A20" s="1061"/>
      <c r="B20" s="1062" t="s">
        <v>25</v>
      </c>
      <c r="C20" s="1063">
        <v>91304</v>
      </c>
      <c r="D20" s="1064" t="s">
        <v>683</v>
      </c>
      <c r="E20" s="1065" t="s">
        <v>885</v>
      </c>
      <c r="F20" s="2855">
        <f>OŠMTSV!A36</f>
        <v>270721.26</v>
      </c>
      <c r="G20" s="2856">
        <v>270721.26</v>
      </c>
      <c r="H20" s="2173">
        <f>OŠMTSV!G36</f>
        <v>281550</v>
      </c>
      <c r="I20" s="2180">
        <f>OŠMTSV!H36</f>
        <v>281550</v>
      </c>
      <c r="J20" s="1027"/>
      <c r="K20" s="1051"/>
      <c r="O20" s="2199"/>
    </row>
    <row r="21" spans="1:15" x14ac:dyDescent="0.2">
      <c r="A21" s="1066"/>
      <c r="B21" s="1067" t="s">
        <v>25</v>
      </c>
      <c r="C21" s="1068">
        <v>91305</v>
      </c>
      <c r="D21" s="1069" t="s">
        <v>686</v>
      </c>
      <c r="E21" s="1070" t="s">
        <v>886</v>
      </c>
      <c r="F21" s="2859">
        <f>Sociální!A44</f>
        <v>167624.64000000001</v>
      </c>
      <c r="G21" s="2860">
        <v>143016.67000000001</v>
      </c>
      <c r="H21" s="2175">
        <f>Sociální!G44</f>
        <v>137562.68</v>
      </c>
      <c r="I21" s="2182">
        <f>Sociální!H44</f>
        <v>137562.68</v>
      </c>
      <c r="J21" s="1027"/>
      <c r="K21" s="1051"/>
      <c r="O21" s="2199"/>
    </row>
    <row r="22" spans="1:15" x14ac:dyDescent="0.2">
      <c r="A22" s="1066"/>
      <c r="B22" s="1067" t="s">
        <v>25</v>
      </c>
      <c r="C22" s="1068">
        <v>91306</v>
      </c>
      <c r="D22" s="1069" t="s">
        <v>689</v>
      </c>
      <c r="E22" s="1070" t="s">
        <v>887</v>
      </c>
      <c r="F22" s="2859">
        <f>Doprava!A38</f>
        <v>298613</v>
      </c>
      <c r="G22" s="2860">
        <v>294113</v>
      </c>
      <c r="H22" s="2175">
        <f>Doprava!G38</f>
        <v>309300</v>
      </c>
      <c r="I22" s="2182">
        <f>Doprava!H38</f>
        <v>309300</v>
      </c>
      <c r="J22" s="1027"/>
      <c r="K22" s="1051"/>
      <c r="O22" s="2198"/>
    </row>
    <row r="23" spans="1:15" x14ac:dyDescent="0.2">
      <c r="A23" s="1066"/>
      <c r="B23" s="1067" t="s">
        <v>25</v>
      </c>
      <c r="C23" s="1068">
        <v>91307</v>
      </c>
      <c r="D23" s="1069" t="s">
        <v>692</v>
      </c>
      <c r="E23" s="1070" t="s">
        <v>888</v>
      </c>
      <c r="F23" s="2859">
        <f>Kultura!A41</f>
        <v>116420.72000000002</v>
      </c>
      <c r="G23" s="2860">
        <v>119509.72</v>
      </c>
      <c r="H23" s="2175">
        <f>Kultura!G41</f>
        <v>128387.65</v>
      </c>
      <c r="I23" s="2182">
        <f>Kultura!H41</f>
        <v>128387.65</v>
      </c>
      <c r="J23" s="1027"/>
      <c r="K23" s="1051"/>
      <c r="O23" s="2198"/>
    </row>
    <row r="24" spans="1:15" x14ac:dyDescent="0.2">
      <c r="A24" s="1066"/>
      <c r="B24" s="1067" t="s">
        <v>25</v>
      </c>
      <c r="C24" s="1068">
        <v>91308</v>
      </c>
      <c r="D24" s="1069" t="s">
        <v>695</v>
      </c>
      <c r="E24" s="1070" t="s">
        <v>889</v>
      </c>
      <c r="F24" s="2859">
        <f>ŽP!A33</f>
        <v>5298</v>
      </c>
      <c r="G24" s="2860">
        <v>5298</v>
      </c>
      <c r="H24" s="2175">
        <f>ŽP!G33</f>
        <v>5720</v>
      </c>
      <c r="I24" s="2182">
        <f>ŽP!H33</f>
        <v>5720</v>
      </c>
      <c r="J24" s="1027"/>
      <c r="K24" s="1051"/>
      <c r="O24" s="2198"/>
    </row>
    <row r="25" spans="1:15" x14ac:dyDescent="0.2">
      <c r="A25" s="1066"/>
      <c r="B25" s="1067" t="s">
        <v>25</v>
      </c>
      <c r="C25" s="1068">
        <v>91309</v>
      </c>
      <c r="D25" s="1069" t="s">
        <v>698</v>
      </c>
      <c r="E25" s="1070" t="s">
        <v>890</v>
      </c>
      <c r="F25" s="2859">
        <f>Zdravotnictví!A36</f>
        <v>173268</v>
      </c>
      <c r="G25" s="2860">
        <v>191268</v>
      </c>
      <c r="H25" s="2175">
        <f>Zdravotnictví!G36</f>
        <v>206570</v>
      </c>
      <c r="I25" s="2182">
        <f>Zdravotnictví!H36</f>
        <v>206570</v>
      </c>
      <c r="J25" s="1027"/>
      <c r="K25" s="1051"/>
      <c r="O25" s="2198"/>
    </row>
    <row r="26" spans="1:15" ht="12" customHeight="1" x14ac:dyDescent="0.2">
      <c r="A26" s="1066"/>
      <c r="B26" s="1067" t="s">
        <v>25</v>
      </c>
      <c r="C26" s="1068">
        <v>91318</v>
      </c>
      <c r="D26" s="1071" t="s">
        <v>718</v>
      </c>
      <c r="E26" s="1070" t="s">
        <v>892</v>
      </c>
      <c r="F26" s="2859">
        <f>'Sekretar. ředitele'!A19</f>
        <v>11500</v>
      </c>
      <c r="G26" s="2860">
        <v>11500</v>
      </c>
      <c r="H26" s="2175">
        <f>'Sekretar. ředitele'!E19</f>
        <v>11500</v>
      </c>
      <c r="I26" s="2182">
        <f>'Sekretar. ředitele'!F19</f>
        <v>11500</v>
      </c>
      <c r="J26" s="1027"/>
      <c r="K26" s="1051"/>
    </row>
    <row r="27" spans="1:15" ht="13.5" thickBot="1" x14ac:dyDescent="0.25">
      <c r="A27" s="1072"/>
      <c r="B27" s="1073" t="s">
        <v>25</v>
      </c>
      <c r="C27" s="1074">
        <v>91903</v>
      </c>
      <c r="D27" s="1075" t="s">
        <v>610</v>
      </c>
      <c r="E27" s="1076" t="s">
        <v>893</v>
      </c>
      <c r="F27" s="2861">
        <v>0</v>
      </c>
      <c r="G27" s="2862">
        <v>0</v>
      </c>
      <c r="H27" s="2176"/>
      <c r="I27" s="2183">
        <v>0</v>
      </c>
      <c r="J27" s="1027"/>
      <c r="K27" s="1051"/>
    </row>
    <row r="28" spans="1:15" ht="13.5" thickBot="1" x14ac:dyDescent="0.25">
      <c r="A28" s="1057" t="s">
        <v>22</v>
      </c>
      <c r="B28" s="1058" t="s">
        <v>21</v>
      </c>
      <c r="C28" s="884">
        <v>914</v>
      </c>
      <c r="D28" s="1059" t="s">
        <v>21</v>
      </c>
      <c r="E28" s="1060" t="s">
        <v>894</v>
      </c>
      <c r="F28" s="2853">
        <f>SUM(F29:F43)</f>
        <v>750740.06</v>
      </c>
      <c r="G28" s="2853">
        <f>SUM(G29:G43)</f>
        <v>855531.98</v>
      </c>
      <c r="H28" s="2172">
        <f>SUM(H29:H43)</f>
        <v>818891.65</v>
      </c>
      <c r="I28" s="2179">
        <f>SUM(I29:I43)</f>
        <v>818891.65</v>
      </c>
      <c r="J28" s="1027"/>
      <c r="K28" s="1045"/>
    </row>
    <row r="29" spans="1:15" x14ac:dyDescent="0.2">
      <c r="A29" s="1077"/>
      <c r="B29" s="1078" t="s">
        <v>25</v>
      </c>
      <c r="C29" s="1079">
        <v>91401</v>
      </c>
      <c r="D29" s="309" t="s">
        <v>674</v>
      </c>
      <c r="E29" s="1080" t="s">
        <v>881</v>
      </c>
      <c r="F29" s="2863">
        <f>Hejtman!A46</f>
        <v>15199.07</v>
      </c>
      <c r="G29" s="2864">
        <v>16168.57</v>
      </c>
      <c r="H29" s="2177">
        <f>Hejtman!E46</f>
        <v>16512.809999999998</v>
      </c>
      <c r="I29" s="2184">
        <f>Hejtman!F46</f>
        <v>16512.810000000001</v>
      </c>
      <c r="J29" s="1027"/>
      <c r="K29" s="1051"/>
    </row>
    <row r="30" spans="1:15" ht="15" customHeight="1" x14ac:dyDescent="0.2">
      <c r="A30" s="1066"/>
      <c r="B30" s="1067" t="s">
        <v>25</v>
      </c>
      <c r="C30" s="1068">
        <v>91402</v>
      </c>
      <c r="D30" s="1069" t="s">
        <v>677</v>
      </c>
      <c r="E30" s="1070" t="s">
        <v>895</v>
      </c>
      <c r="F30" s="2859">
        <f>Rozvoj!A19</f>
        <v>8055</v>
      </c>
      <c r="G30" s="2860">
        <v>6530.67</v>
      </c>
      <c r="H30" s="2175">
        <f>Rozvoj!E19</f>
        <v>5040.5</v>
      </c>
      <c r="I30" s="2182">
        <f>Rozvoj!F19</f>
        <v>5040.5</v>
      </c>
      <c r="K30" s="1051"/>
    </row>
    <row r="31" spans="1:15" x14ac:dyDescent="0.2">
      <c r="A31" s="1066"/>
      <c r="B31" s="1067" t="s">
        <v>25</v>
      </c>
      <c r="C31" s="1068">
        <v>91403</v>
      </c>
      <c r="D31" s="1069" t="s">
        <v>680</v>
      </c>
      <c r="E31" s="1070" t="s">
        <v>896</v>
      </c>
      <c r="F31" s="2859">
        <f>Ekonomika!A19</f>
        <v>11540</v>
      </c>
      <c r="G31" s="2860">
        <v>16350.42</v>
      </c>
      <c r="H31" s="2175">
        <f>Ekonomika!E19</f>
        <v>11540</v>
      </c>
      <c r="I31" s="2182">
        <f>Ekonomika!F19</f>
        <v>11540</v>
      </c>
      <c r="J31" s="1027"/>
      <c r="K31" s="1051"/>
    </row>
    <row r="32" spans="1:15" x14ac:dyDescent="0.2">
      <c r="A32" s="1066"/>
      <c r="B32" s="1067" t="s">
        <v>25</v>
      </c>
      <c r="C32" s="1068">
        <v>91404</v>
      </c>
      <c r="D32" s="1069" t="s">
        <v>683</v>
      </c>
      <c r="E32" s="1070" t="s">
        <v>885</v>
      </c>
      <c r="F32" s="2859">
        <f>OŠMTSV!A108</f>
        <v>7390</v>
      </c>
      <c r="G32" s="2860">
        <v>10523.4</v>
      </c>
      <c r="H32" s="2175">
        <f>OŠMTSV!E108</f>
        <v>14950</v>
      </c>
      <c r="I32" s="2182">
        <f>OŠMTSV!F108</f>
        <v>14950</v>
      </c>
      <c r="J32" s="1027"/>
      <c r="K32" s="1051"/>
    </row>
    <row r="33" spans="1:11" x14ac:dyDescent="0.2">
      <c r="A33" s="1066"/>
      <c r="B33" s="1067" t="s">
        <v>25</v>
      </c>
      <c r="C33" s="1068">
        <v>91405</v>
      </c>
      <c r="D33" s="1069" t="s">
        <v>686</v>
      </c>
      <c r="E33" s="1070" t="s">
        <v>886</v>
      </c>
      <c r="F33" s="2859">
        <f>Sociální!A76</f>
        <v>2725</v>
      </c>
      <c r="G33" s="2860">
        <v>30868.62</v>
      </c>
      <c r="H33" s="2175">
        <f>Sociální!E76</f>
        <v>3150</v>
      </c>
      <c r="I33" s="2182">
        <f>Sociální!F76</f>
        <v>3150</v>
      </c>
      <c r="J33" s="1027"/>
      <c r="K33" s="1051"/>
    </row>
    <row r="34" spans="1:11" x14ac:dyDescent="0.2">
      <c r="A34" s="1066"/>
      <c r="B34" s="1067" t="s">
        <v>25</v>
      </c>
      <c r="C34" s="1068">
        <v>91406</v>
      </c>
      <c r="D34" s="1069" t="s">
        <v>689</v>
      </c>
      <c r="E34" s="1070" t="s">
        <v>887</v>
      </c>
      <c r="F34" s="2859">
        <f>Doprava!A48</f>
        <v>627223.82000000007</v>
      </c>
      <c r="G34" s="2860">
        <v>686435.77</v>
      </c>
      <c r="H34" s="2175">
        <f>Doprava!E48</f>
        <v>683291.77</v>
      </c>
      <c r="I34" s="2182">
        <f>Doprava!F48</f>
        <v>683291.77</v>
      </c>
      <c r="J34" s="1027"/>
      <c r="K34" s="1051"/>
    </row>
    <row r="35" spans="1:11" x14ac:dyDescent="0.2">
      <c r="A35" s="1066"/>
      <c r="B35" s="1067" t="s">
        <v>25</v>
      </c>
      <c r="C35" s="1068">
        <v>91407</v>
      </c>
      <c r="D35" s="1069" t="s">
        <v>692</v>
      </c>
      <c r="E35" s="1070" t="s">
        <v>888</v>
      </c>
      <c r="F35" s="2859">
        <f>Kultura!A53</f>
        <v>4658.5200000000004</v>
      </c>
      <c r="G35" s="2860">
        <v>6964.25</v>
      </c>
      <c r="H35" s="2175">
        <f>Kultura!E53</f>
        <v>7794.52</v>
      </c>
      <c r="I35" s="2182">
        <f>Kultura!F53</f>
        <v>7794.52</v>
      </c>
      <c r="J35" s="1027"/>
      <c r="K35" s="1051"/>
    </row>
    <row r="36" spans="1:11" x14ac:dyDescent="0.2">
      <c r="A36" s="1066"/>
      <c r="B36" s="1067" t="s">
        <v>25</v>
      </c>
      <c r="C36" s="1068">
        <v>91408</v>
      </c>
      <c r="D36" s="1069" t="s">
        <v>695</v>
      </c>
      <c r="E36" s="1070" t="s">
        <v>889</v>
      </c>
      <c r="F36" s="2859">
        <f>ŽP!A41</f>
        <v>7146.2</v>
      </c>
      <c r="G36" s="2860">
        <v>10587.83</v>
      </c>
      <c r="H36" s="2175">
        <f>ŽP!E41</f>
        <v>8696.2000000000007</v>
      </c>
      <c r="I36" s="2182">
        <f>ŽP!F41</f>
        <v>8696.2000000000007</v>
      </c>
      <c r="J36" s="1027"/>
      <c r="K36" s="1051"/>
    </row>
    <row r="37" spans="1:11" x14ac:dyDescent="0.2">
      <c r="A37" s="1066"/>
      <c r="B37" s="1067" t="s">
        <v>25</v>
      </c>
      <c r="C37" s="1068">
        <v>91409</v>
      </c>
      <c r="D37" s="1069" t="s">
        <v>698</v>
      </c>
      <c r="E37" s="1070" t="s">
        <v>890</v>
      </c>
      <c r="F37" s="2859">
        <f>Zdravotnictví!A45</f>
        <v>6977.15</v>
      </c>
      <c r="G37" s="2860">
        <v>6977.15</v>
      </c>
      <c r="H37" s="2175">
        <f>Zdravotnictví!E45</f>
        <v>6197.15</v>
      </c>
      <c r="I37" s="2182">
        <f>Zdravotnictví!F45</f>
        <v>6197.15</v>
      </c>
      <c r="J37" s="1027"/>
      <c r="K37" s="1051"/>
    </row>
    <row r="38" spans="1:11" x14ac:dyDescent="0.2">
      <c r="A38" s="1066"/>
      <c r="B38" s="1067" t="s">
        <v>25</v>
      </c>
      <c r="C38" s="1068">
        <v>91410</v>
      </c>
      <c r="D38" s="1069" t="s">
        <v>701</v>
      </c>
      <c r="E38" s="1070" t="s">
        <v>897</v>
      </c>
      <c r="F38" s="2859">
        <f>Právní!A16</f>
        <v>4000</v>
      </c>
      <c r="G38" s="2860">
        <v>4000</v>
      </c>
      <c r="H38" s="2175">
        <f>Právní!E16</f>
        <v>4750</v>
      </c>
      <c r="I38" s="2182">
        <f>Právní!F16</f>
        <v>4750</v>
      </c>
      <c r="J38" s="1027"/>
      <c r="K38" s="1051"/>
    </row>
    <row r="39" spans="1:11" x14ac:dyDescent="0.2">
      <c r="A39" s="1066"/>
      <c r="B39" s="1067" t="s">
        <v>25</v>
      </c>
      <c r="C39" s="1068">
        <v>91411</v>
      </c>
      <c r="D39" s="1069" t="s">
        <v>704</v>
      </c>
      <c r="E39" s="1070" t="s">
        <v>898</v>
      </c>
      <c r="F39" s="2859">
        <f>'Územní plán'!A18</f>
        <v>383</v>
      </c>
      <c r="G39" s="2860">
        <v>383</v>
      </c>
      <c r="H39" s="2175">
        <f>'Územní plán'!E18</f>
        <v>415</v>
      </c>
      <c r="I39" s="2182">
        <f>'Územní plán'!F18</f>
        <v>415</v>
      </c>
      <c r="J39" s="1027"/>
      <c r="K39" s="1051"/>
    </row>
    <row r="40" spans="1:11" x14ac:dyDescent="0.2">
      <c r="A40" s="1066"/>
      <c r="B40" s="1067" t="s">
        <v>25</v>
      </c>
      <c r="C40" s="1068">
        <v>91412</v>
      </c>
      <c r="D40" s="1069" t="s">
        <v>707</v>
      </c>
      <c r="E40" s="1070" t="s">
        <v>899</v>
      </c>
      <c r="F40" s="2859">
        <f>Informatika!A19</f>
        <v>35042.300000000003</v>
      </c>
      <c r="G40" s="2860">
        <v>35042.300000000003</v>
      </c>
      <c r="H40" s="2175">
        <f>Informatika!E19</f>
        <v>37633.699999999997</v>
      </c>
      <c r="I40" s="2182">
        <f>Informatika!F19</f>
        <v>37633.699999999997</v>
      </c>
      <c r="J40" s="1027"/>
      <c r="K40" s="1051"/>
    </row>
    <row r="41" spans="1:11" x14ac:dyDescent="0.2">
      <c r="A41" s="1066"/>
      <c r="B41" s="1067" t="s">
        <v>25</v>
      </c>
      <c r="C41" s="1068">
        <v>91414</v>
      </c>
      <c r="D41" s="1069" t="s">
        <v>713</v>
      </c>
      <c r="E41" s="1070" t="s">
        <v>900</v>
      </c>
      <c r="F41" s="2859">
        <f>Investice!A19</f>
        <v>5800</v>
      </c>
      <c r="G41" s="2860">
        <v>7800</v>
      </c>
      <c r="H41" s="2175">
        <f>Investice!E19</f>
        <v>5800</v>
      </c>
      <c r="I41" s="2182">
        <f>Investice!F19</f>
        <v>5800</v>
      </c>
      <c r="J41" s="1027"/>
      <c r="K41" s="1051"/>
    </row>
    <row r="42" spans="1:11" x14ac:dyDescent="0.2">
      <c r="A42" s="1066"/>
      <c r="B42" s="1081" t="s">
        <v>25</v>
      </c>
      <c r="C42" s="1082">
        <v>91415</v>
      </c>
      <c r="D42" s="1083" t="s">
        <v>716</v>
      </c>
      <c r="E42" s="1084" t="s">
        <v>882</v>
      </c>
      <c r="F42" s="2865">
        <f>Ředitel!A128</f>
        <v>13400</v>
      </c>
      <c r="G42" s="2866">
        <v>15700</v>
      </c>
      <c r="H42" s="2178">
        <f>Ředitel!E128</f>
        <v>11920</v>
      </c>
      <c r="I42" s="2185">
        <f>Ředitel!F128</f>
        <v>11920</v>
      </c>
      <c r="J42" s="1027"/>
      <c r="K42" s="1051"/>
    </row>
    <row r="43" spans="1:11" ht="13.5" thickBot="1" x14ac:dyDescent="0.25">
      <c r="A43" s="1072"/>
      <c r="B43" s="1073" t="s">
        <v>25</v>
      </c>
      <c r="C43" s="1074">
        <v>91418</v>
      </c>
      <c r="D43" s="1075" t="s">
        <v>718</v>
      </c>
      <c r="E43" s="1076" t="s">
        <v>901</v>
      </c>
      <c r="F43" s="2861">
        <f>'Sekretar. ředitele'!A27</f>
        <v>1200</v>
      </c>
      <c r="G43" s="2862">
        <v>1200</v>
      </c>
      <c r="H43" s="2176">
        <f>'Sekretar. ředitele'!E27</f>
        <v>1200</v>
      </c>
      <c r="I43" s="2183">
        <f>'Sekretar. ředitele'!F27</f>
        <v>1200</v>
      </c>
      <c r="J43" s="1027"/>
      <c r="K43" s="1051"/>
    </row>
    <row r="44" spans="1:11" ht="20.25" customHeight="1" thickBot="1" x14ac:dyDescent="0.25">
      <c r="A44" s="1057" t="s">
        <v>22</v>
      </c>
      <c r="B44" s="1058" t="s">
        <v>21</v>
      </c>
      <c r="C44" s="884">
        <v>916</v>
      </c>
      <c r="D44" s="1059" t="s">
        <v>21</v>
      </c>
      <c r="E44" s="1060" t="s">
        <v>2195</v>
      </c>
      <c r="F44" s="2853">
        <v>0</v>
      </c>
      <c r="G44" s="2853">
        <v>4783415.75</v>
      </c>
      <c r="H44" s="2172">
        <v>0</v>
      </c>
      <c r="I44" s="2179">
        <v>0</v>
      </c>
      <c r="J44" s="1027"/>
      <c r="K44" s="1051"/>
    </row>
    <row r="45" spans="1:11" ht="13.5" thickBot="1" x14ac:dyDescent="0.25">
      <c r="A45" s="1057" t="s">
        <v>22</v>
      </c>
      <c r="B45" s="1058" t="s">
        <v>21</v>
      </c>
      <c r="C45" s="884">
        <v>917</v>
      </c>
      <c r="D45" s="1059" t="s">
        <v>21</v>
      </c>
      <c r="E45" s="1060" t="s">
        <v>902</v>
      </c>
      <c r="F45" s="2853">
        <f>SUM(F46:F55)</f>
        <v>119012.32</v>
      </c>
      <c r="G45" s="2853">
        <f>SUM(G46:G55)</f>
        <v>806482.89</v>
      </c>
      <c r="H45" s="2172">
        <f>SUM(H46:H55)</f>
        <v>134487</v>
      </c>
      <c r="I45" s="2179">
        <f>SUM(I46:I55)</f>
        <v>134487</v>
      </c>
      <c r="J45" s="1027"/>
      <c r="K45" s="1045"/>
    </row>
    <row r="46" spans="1:11" x14ac:dyDescent="0.2">
      <c r="A46" s="1077"/>
      <c r="B46" s="1078" t="s">
        <v>25</v>
      </c>
      <c r="C46" s="1079">
        <v>91701</v>
      </c>
      <c r="D46" s="309" t="s">
        <v>674</v>
      </c>
      <c r="E46" s="1080" t="s">
        <v>881</v>
      </c>
      <c r="F46" s="2863">
        <f>Hejtman!A110</f>
        <v>12800</v>
      </c>
      <c r="G46" s="2864">
        <v>14035.5</v>
      </c>
      <c r="H46" s="2177">
        <f>Hejtman!E110</f>
        <v>12750</v>
      </c>
      <c r="I46" s="2184">
        <f>Hejtman!F110</f>
        <v>12750</v>
      </c>
      <c r="J46" s="1027"/>
      <c r="K46" s="1051"/>
    </row>
    <row r="47" spans="1:11" ht="15.75" customHeight="1" x14ac:dyDescent="0.2">
      <c r="A47" s="1066"/>
      <c r="B47" s="1067" t="s">
        <v>25</v>
      </c>
      <c r="C47" s="1068">
        <v>91702</v>
      </c>
      <c r="D47" s="1069" t="s">
        <v>677</v>
      </c>
      <c r="E47" s="1070" t="s">
        <v>895</v>
      </c>
      <c r="F47" s="2859">
        <f>Rozvoj!A61</f>
        <v>2400</v>
      </c>
      <c r="G47" s="2860">
        <v>11051.26</v>
      </c>
      <c r="H47" s="2175">
        <f>Rozvoj!E61</f>
        <v>10993</v>
      </c>
      <c r="I47" s="2182">
        <f>Rozvoj!F61</f>
        <v>10993</v>
      </c>
      <c r="J47" s="1027"/>
      <c r="K47" s="1051"/>
    </row>
    <row r="48" spans="1:11" x14ac:dyDescent="0.2">
      <c r="A48" s="1066"/>
      <c r="B48" s="1067" t="s">
        <v>25</v>
      </c>
      <c r="C48" s="1068">
        <v>91704</v>
      </c>
      <c r="D48" s="1069" t="s">
        <v>683</v>
      </c>
      <c r="E48" s="1070" t="s">
        <v>885</v>
      </c>
      <c r="F48" s="2859">
        <f>OŠMTSV!A137</f>
        <v>8008.32</v>
      </c>
      <c r="G48" s="2860">
        <v>42572.77</v>
      </c>
      <c r="H48" s="2175">
        <f>OŠMTSV!E137</f>
        <v>11660</v>
      </c>
      <c r="I48" s="2182">
        <f>OŠMTSV!F137</f>
        <v>11660</v>
      </c>
      <c r="J48" s="1027"/>
      <c r="K48" s="1051"/>
    </row>
    <row r="49" spans="1:11" x14ac:dyDescent="0.2">
      <c r="A49" s="1066"/>
      <c r="B49" s="1067" t="s">
        <v>25</v>
      </c>
      <c r="C49" s="1068">
        <v>91705</v>
      </c>
      <c r="D49" s="1069" t="s">
        <v>686</v>
      </c>
      <c r="E49" s="1070" t="s">
        <v>886</v>
      </c>
      <c r="F49" s="2859">
        <f>Sociální!A113</f>
        <v>15030</v>
      </c>
      <c r="G49" s="2860">
        <v>632293.36</v>
      </c>
      <c r="H49" s="2175">
        <f>Sociální!E113</f>
        <v>16700</v>
      </c>
      <c r="I49" s="2182">
        <f>Sociální!F113</f>
        <v>16700</v>
      </c>
      <c r="J49" s="1027"/>
      <c r="K49" s="1051"/>
    </row>
    <row r="50" spans="1:11" x14ac:dyDescent="0.2">
      <c r="A50" s="1066"/>
      <c r="B50" s="1067" t="s">
        <v>25</v>
      </c>
      <c r="C50" s="1068">
        <v>91706</v>
      </c>
      <c r="D50" s="1069" t="s">
        <v>689</v>
      </c>
      <c r="E50" s="1070" t="s">
        <v>887</v>
      </c>
      <c r="F50" s="2859">
        <f>Doprava!A80</f>
        <v>24500</v>
      </c>
      <c r="G50" s="2860">
        <v>30624.75</v>
      </c>
      <c r="H50" s="2175">
        <f>Doprava!E80</f>
        <v>24860</v>
      </c>
      <c r="I50" s="2182">
        <f>Doprava!F80</f>
        <v>24860</v>
      </c>
      <c r="J50" s="1027"/>
      <c r="K50" s="1051"/>
    </row>
    <row r="51" spans="1:11" x14ac:dyDescent="0.2">
      <c r="A51" s="1066"/>
      <c r="B51" s="1067" t="s">
        <v>25</v>
      </c>
      <c r="C51" s="1068">
        <v>91707</v>
      </c>
      <c r="D51" s="1069" t="s">
        <v>692</v>
      </c>
      <c r="E51" s="1070" t="s">
        <v>888</v>
      </c>
      <c r="F51" s="2859">
        <f>Kultura!A88</f>
        <v>11750</v>
      </c>
      <c r="G51" s="2860">
        <v>25241.75</v>
      </c>
      <c r="H51" s="2175">
        <f>Kultura!E88</f>
        <v>13200</v>
      </c>
      <c r="I51" s="2182">
        <f>Kultura!F88</f>
        <v>13200</v>
      </c>
      <c r="J51" s="1027"/>
      <c r="K51" s="1051"/>
    </row>
    <row r="52" spans="1:11" x14ac:dyDescent="0.2">
      <c r="A52" s="1066"/>
      <c r="B52" s="1067" t="s">
        <v>25</v>
      </c>
      <c r="C52" s="1068">
        <v>91708</v>
      </c>
      <c r="D52" s="1069" t="s">
        <v>695</v>
      </c>
      <c r="E52" s="1070" t="s">
        <v>889</v>
      </c>
      <c r="F52" s="2859">
        <f>ŽP!A108</f>
        <v>3774</v>
      </c>
      <c r="G52" s="2860">
        <v>4821.63</v>
      </c>
      <c r="H52" s="2175">
        <f>ŽP!E108</f>
        <v>4674</v>
      </c>
      <c r="I52" s="2182">
        <f>ŽP!F108</f>
        <v>4674</v>
      </c>
      <c r="J52" s="1027"/>
      <c r="K52" s="1051"/>
    </row>
    <row r="53" spans="1:11" x14ac:dyDescent="0.2">
      <c r="A53" s="1066"/>
      <c r="B53" s="1067" t="s">
        <v>25</v>
      </c>
      <c r="C53" s="1068">
        <v>91709</v>
      </c>
      <c r="D53" s="1069" t="s">
        <v>698</v>
      </c>
      <c r="E53" s="1070" t="s">
        <v>890</v>
      </c>
      <c r="F53" s="2859">
        <f>Zdravotnictví!A67</f>
        <v>40700</v>
      </c>
      <c r="G53" s="2860">
        <v>45791.87</v>
      </c>
      <c r="H53" s="2175">
        <f>Zdravotnictví!E67</f>
        <v>39600</v>
      </c>
      <c r="I53" s="2182">
        <f>Zdravotnictví!F67</f>
        <v>39600</v>
      </c>
      <c r="J53" s="1027"/>
      <c r="K53" s="1051"/>
    </row>
    <row r="54" spans="1:11" x14ac:dyDescent="0.2">
      <c r="A54" s="1085"/>
      <c r="B54" s="1067" t="s">
        <v>25</v>
      </c>
      <c r="C54" s="1068">
        <v>91711</v>
      </c>
      <c r="D54" s="1069" t="s">
        <v>704</v>
      </c>
      <c r="E54" s="1070" t="s">
        <v>898</v>
      </c>
      <c r="F54" s="2859">
        <v>0</v>
      </c>
      <c r="G54" s="2860">
        <v>0</v>
      </c>
      <c r="H54" s="2175">
        <v>0</v>
      </c>
      <c r="I54" s="2182">
        <v>0</v>
      </c>
      <c r="J54" s="1027"/>
      <c r="K54" s="1051"/>
    </row>
    <row r="55" spans="1:11" ht="13.5" thickBot="1" x14ac:dyDescent="0.25">
      <c r="A55" s="2991"/>
      <c r="B55" s="2992" t="s">
        <v>25</v>
      </c>
      <c r="C55" s="2993">
        <v>91712</v>
      </c>
      <c r="D55" s="319" t="s">
        <v>707</v>
      </c>
      <c r="E55" s="2994" t="s">
        <v>899</v>
      </c>
      <c r="F55" s="2995">
        <f>Informatika!A36</f>
        <v>50</v>
      </c>
      <c r="G55" s="2996">
        <v>50</v>
      </c>
      <c r="H55" s="2997">
        <f>Informatika!E36</f>
        <v>50</v>
      </c>
      <c r="I55" s="2998">
        <f>Informatika!F36</f>
        <v>50</v>
      </c>
      <c r="J55" s="1027"/>
      <c r="K55" s="1051"/>
    </row>
    <row r="56" spans="1:11" ht="13.5" thickBot="1" x14ac:dyDescent="0.25">
      <c r="A56" s="1057" t="s">
        <v>22</v>
      </c>
      <c r="B56" s="1058" t="s">
        <v>21</v>
      </c>
      <c r="C56" s="884">
        <v>919</v>
      </c>
      <c r="D56" s="1043" t="s">
        <v>21</v>
      </c>
      <c r="E56" s="1060" t="s">
        <v>904</v>
      </c>
      <c r="F56" s="2853">
        <f>SUM(F57:F61)</f>
        <v>58150</v>
      </c>
      <c r="G56" s="2854">
        <f>SUM(G57:G61)</f>
        <v>128938.62</v>
      </c>
      <c r="H56" s="2172">
        <f>SUM(H57:H61)</f>
        <v>60500</v>
      </c>
      <c r="I56" s="2179">
        <f>SUM(I57:I61)</f>
        <v>60500</v>
      </c>
      <c r="J56" s="1027"/>
      <c r="K56" s="1087"/>
    </row>
    <row r="57" spans="1:11" x14ac:dyDescent="0.2">
      <c r="A57" s="1061"/>
      <c r="B57" s="1062" t="s">
        <v>25</v>
      </c>
      <c r="C57" s="1063">
        <v>91903</v>
      </c>
      <c r="D57" s="1064" t="s">
        <v>680</v>
      </c>
      <c r="E57" s="1065" t="s">
        <v>905</v>
      </c>
      <c r="F57" s="2855">
        <f>Ekonomika!A33</f>
        <v>29600</v>
      </c>
      <c r="G57" s="2856">
        <v>0</v>
      </c>
      <c r="H57" s="2173">
        <f>Ekonomika!E33</f>
        <v>32000</v>
      </c>
      <c r="I57" s="2180">
        <f>Ekonomika!F33</f>
        <v>32000</v>
      </c>
      <c r="J57" s="1104"/>
      <c r="K57" s="1051"/>
    </row>
    <row r="58" spans="1:11" x14ac:dyDescent="0.2">
      <c r="A58" s="1066"/>
      <c r="B58" s="1067" t="s">
        <v>25</v>
      </c>
      <c r="C58" s="1068">
        <v>91903</v>
      </c>
      <c r="D58" s="1069" t="s">
        <v>680</v>
      </c>
      <c r="E58" s="1070" t="s">
        <v>906</v>
      </c>
      <c r="F58" s="2859">
        <f>Ekonomika!A34</f>
        <v>28550</v>
      </c>
      <c r="G58" s="2860">
        <v>28550</v>
      </c>
      <c r="H58" s="2175">
        <f>Ekonomika!E34</f>
        <v>28500</v>
      </c>
      <c r="I58" s="2182">
        <f>Ekonomika!F34</f>
        <v>28500</v>
      </c>
      <c r="J58" s="1027"/>
      <c r="K58" s="1051"/>
    </row>
    <row r="59" spans="1:11" ht="22.5" x14ac:dyDescent="0.2">
      <c r="A59" s="1066"/>
      <c r="B59" s="1067" t="s">
        <v>25</v>
      </c>
      <c r="C59" s="1068">
        <v>91903</v>
      </c>
      <c r="D59" s="1069" t="s">
        <v>680</v>
      </c>
      <c r="E59" s="1070" t="s">
        <v>907</v>
      </c>
      <c r="F59" s="2859">
        <v>0</v>
      </c>
      <c r="G59" s="2860">
        <v>0</v>
      </c>
      <c r="H59" s="2175">
        <v>0</v>
      </c>
      <c r="I59" s="2182">
        <v>0</v>
      </c>
      <c r="J59" s="1027"/>
      <c r="K59" s="1051"/>
    </row>
    <row r="60" spans="1:11" ht="22.5" x14ac:dyDescent="0.2">
      <c r="A60" s="1066"/>
      <c r="B60" s="1067" t="s">
        <v>25</v>
      </c>
      <c r="C60" s="1068">
        <v>91903</v>
      </c>
      <c r="D60" s="1069" t="s">
        <v>680</v>
      </c>
      <c r="E60" s="1070" t="s">
        <v>908</v>
      </c>
      <c r="F60" s="2859">
        <v>0</v>
      </c>
      <c r="G60" s="2860">
        <v>40388.620000000003</v>
      </c>
      <c r="H60" s="2175">
        <v>0</v>
      </c>
      <c r="I60" s="2182">
        <v>0</v>
      </c>
      <c r="J60" s="1027"/>
      <c r="K60" s="1051"/>
    </row>
    <row r="61" spans="1:11" ht="13.5" thickBot="1" x14ac:dyDescent="0.25">
      <c r="A61" s="1088"/>
      <c r="B61" s="1089" t="s">
        <v>25</v>
      </c>
      <c r="C61" s="1090">
        <v>91903</v>
      </c>
      <c r="D61" s="1091" t="s">
        <v>680</v>
      </c>
      <c r="E61" s="1056" t="s">
        <v>2186</v>
      </c>
      <c r="F61" s="2857">
        <v>0</v>
      </c>
      <c r="G61" s="2858">
        <v>60000</v>
      </c>
      <c r="H61" s="2174">
        <v>0</v>
      </c>
      <c r="I61" s="2181">
        <v>0</v>
      </c>
      <c r="J61" s="1027"/>
      <c r="K61" s="1051"/>
    </row>
    <row r="62" spans="1:11" ht="13.5" thickBot="1" x14ac:dyDescent="0.25">
      <c r="A62" s="2837" t="s">
        <v>22</v>
      </c>
      <c r="B62" s="1090" t="s">
        <v>21</v>
      </c>
      <c r="C62" s="2838">
        <v>920</v>
      </c>
      <c r="D62" s="2839" t="s">
        <v>21</v>
      </c>
      <c r="E62" s="2840" t="s">
        <v>903</v>
      </c>
      <c r="F62" s="2867">
        <f>SUM(F63:F75)</f>
        <v>236397.78</v>
      </c>
      <c r="G62" s="2868">
        <f>SUM(G63:G75)</f>
        <v>1022875.07</v>
      </c>
      <c r="H62" s="2841">
        <f>SUM(H63:H75)</f>
        <v>309595.60000000003</v>
      </c>
      <c r="I62" s="2842">
        <f>SUM(I63:I75)</f>
        <v>309595.60000000003</v>
      </c>
      <c r="J62" s="2205"/>
      <c r="K62" s="1045"/>
    </row>
    <row r="63" spans="1:11" x14ac:dyDescent="0.2">
      <c r="A63" s="1066"/>
      <c r="B63" s="1067" t="s">
        <v>25</v>
      </c>
      <c r="C63" s="1068">
        <v>92001</v>
      </c>
      <c r="D63" s="1069" t="s">
        <v>674</v>
      </c>
      <c r="E63" s="1070" t="s">
        <v>881</v>
      </c>
      <c r="F63" s="2859">
        <f>Hejtman!A135</f>
        <v>10000</v>
      </c>
      <c r="G63" s="2860">
        <v>20000</v>
      </c>
      <c r="H63" s="2175">
        <f>Hejtman!E135</f>
        <v>13700</v>
      </c>
      <c r="I63" s="2182">
        <f>Hejtman!F135</f>
        <v>13700</v>
      </c>
      <c r="J63" s="1027"/>
      <c r="K63" s="1051"/>
    </row>
    <row r="64" spans="1:11" ht="14.25" customHeight="1" x14ac:dyDescent="0.2">
      <c r="A64" s="1066"/>
      <c r="B64" s="1067" t="s">
        <v>25</v>
      </c>
      <c r="C64" s="1068">
        <v>92002</v>
      </c>
      <c r="D64" s="1069" t="s">
        <v>677</v>
      </c>
      <c r="E64" s="1070" t="s">
        <v>895</v>
      </c>
      <c r="F64" s="2859">
        <v>0</v>
      </c>
      <c r="G64" s="2860">
        <v>0</v>
      </c>
      <c r="H64" s="2175">
        <v>0</v>
      </c>
      <c r="I64" s="2182">
        <v>0</v>
      </c>
      <c r="J64" s="1027"/>
      <c r="K64" s="1051"/>
    </row>
    <row r="65" spans="1:11" x14ac:dyDescent="0.2">
      <c r="A65" s="1066"/>
      <c r="B65" s="1067" t="s">
        <v>25</v>
      </c>
      <c r="C65" s="1068">
        <v>92004</v>
      </c>
      <c r="D65" s="1069" t="s">
        <v>683</v>
      </c>
      <c r="E65" s="1070" t="s">
        <v>885</v>
      </c>
      <c r="F65" s="2859">
        <f>OŠMTSV!A195</f>
        <v>15570</v>
      </c>
      <c r="G65" s="2860">
        <v>9832</v>
      </c>
      <c r="H65" s="2175">
        <f>OŠMTSV!E195</f>
        <v>18500</v>
      </c>
      <c r="I65" s="2182">
        <f>OŠMTSV!F195</f>
        <v>18500</v>
      </c>
      <c r="J65" s="1027"/>
      <c r="K65" s="1051"/>
    </row>
    <row r="66" spans="1:11" x14ac:dyDescent="0.2">
      <c r="A66" s="1066"/>
      <c r="B66" s="1067" t="s">
        <v>25</v>
      </c>
      <c r="C66" s="1068">
        <v>92005</v>
      </c>
      <c r="D66" s="1069" t="s">
        <v>686</v>
      </c>
      <c r="E66" s="1070" t="s">
        <v>886</v>
      </c>
      <c r="F66" s="2859">
        <f>Sociální!A132</f>
        <v>10500</v>
      </c>
      <c r="G66" s="2860">
        <v>8730</v>
      </c>
      <c r="H66" s="2175">
        <f>Sociální!E132</f>
        <v>43400</v>
      </c>
      <c r="I66" s="2182">
        <f>Sociální!F132</f>
        <v>43400</v>
      </c>
      <c r="J66" s="1027"/>
      <c r="K66" s="1051"/>
    </row>
    <row r="67" spans="1:11" x14ac:dyDescent="0.2">
      <c r="A67" s="1066"/>
      <c r="B67" s="1067" t="s">
        <v>25</v>
      </c>
      <c r="C67" s="1068">
        <v>92006</v>
      </c>
      <c r="D67" s="1069" t="s">
        <v>689</v>
      </c>
      <c r="E67" s="1070" t="s">
        <v>887</v>
      </c>
      <c r="F67" s="2859">
        <f>Doprava!A103</f>
        <v>103000</v>
      </c>
      <c r="G67" s="2860">
        <v>634038.06999999995</v>
      </c>
      <c r="H67" s="2175">
        <f>Doprava!E103</f>
        <v>110000</v>
      </c>
      <c r="I67" s="2182">
        <f>Doprava!F103</f>
        <v>110000</v>
      </c>
      <c r="J67" s="1027"/>
      <c r="K67" s="1051"/>
    </row>
    <row r="68" spans="1:11" x14ac:dyDescent="0.2">
      <c r="A68" s="1066"/>
      <c r="B68" s="1067" t="s">
        <v>25</v>
      </c>
      <c r="C68" s="1068">
        <v>92007</v>
      </c>
      <c r="D68" s="1069" t="s">
        <v>692</v>
      </c>
      <c r="E68" s="1070" t="s">
        <v>888</v>
      </c>
      <c r="F68" s="2859">
        <f>Kultura!A150</f>
        <v>1300</v>
      </c>
      <c r="G68" s="2860">
        <v>0</v>
      </c>
      <c r="H68" s="2175">
        <f>Kultura!E150</f>
        <v>0</v>
      </c>
      <c r="I68" s="2182">
        <f>Kultura!F150</f>
        <v>0</v>
      </c>
      <c r="J68" s="1027"/>
      <c r="K68" s="1051"/>
    </row>
    <row r="69" spans="1:11" x14ac:dyDescent="0.2">
      <c r="A69" s="1066"/>
      <c r="B69" s="1067" t="s">
        <v>25</v>
      </c>
      <c r="C69" s="1068">
        <v>92008</v>
      </c>
      <c r="D69" s="1069" t="s">
        <v>695</v>
      </c>
      <c r="E69" s="1070" t="s">
        <v>889</v>
      </c>
      <c r="F69" s="2859">
        <f>ŽP!A136</f>
        <v>0</v>
      </c>
      <c r="G69" s="2860">
        <v>0</v>
      </c>
      <c r="H69" s="2175">
        <f>ŽP!E136</f>
        <v>1500</v>
      </c>
      <c r="I69" s="2182">
        <f>ŽP!F136</f>
        <v>1500</v>
      </c>
      <c r="J69" s="1027"/>
      <c r="K69" s="1051"/>
    </row>
    <row r="70" spans="1:11" x14ac:dyDescent="0.2">
      <c r="A70" s="1066"/>
      <c r="B70" s="1067" t="s">
        <v>25</v>
      </c>
      <c r="C70" s="1068">
        <v>92009</v>
      </c>
      <c r="D70" s="1069" t="s">
        <v>698</v>
      </c>
      <c r="E70" s="1070" t="s">
        <v>890</v>
      </c>
      <c r="F70" s="2859">
        <f>Zdravotnictví!A83</f>
        <v>82777.78</v>
      </c>
      <c r="G70" s="2860">
        <v>118377.78</v>
      </c>
      <c r="H70" s="2175">
        <f>Zdravotnictví!E83</f>
        <v>89777.78</v>
      </c>
      <c r="I70" s="2182">
        <f>Zdravotnictví!F83</f>
        <v>89777.78</v>
      </c>
      <c r="J70" s="1027"/>
      <c r="K70" s="1051"/>
    </row>
    <row r="71" spans="1:11" x14ac:dyDescent="0.2">
      <c r="A71" s="1066"/>
      <c r="B71" s="1067" t="s">
        <v>25</v>
      </c>
      <c r="C71" s="1068">
        <v>92011</v>
      </c>
      <c r="D71" s="1069" t="s">
        <v>704</v>
      </c>
      <c r="E71" s="1070" t="s">
        <v>898</v>
      </c>
      <c r="F71" s="2859">
        <f>'Územní plán'!A35</f>
        <v>1150</v>
      </c>
      <c r="G71" s="2860">
        <v>1150</v>
      </c>
      <c r="H71" s="2175">
        <f>'Územní plán'!E35</f>
        <v>950</v>
      </c>
      <c r="I71" s="2182">
        <f>'Územní plán'!F35</f>
        <v>950</v>
      </c>
      <c r="J71" s="1027"/>
      <c r="K71" s="1051"/>
    </row>
    <row r="72" spans="1:11" x14ac:dyDescent="0.2">
      <c r="A72" s="1066"/>
      <c r="B72" s="1067" t="s">
        <v>25</v>
      </c>
      <c r="C72" s="1068">
        <v>92012</v>
      </c>
      <c r="D72" s="1069" t="s">
        <v>707</v>
      </c>
      <c r="E72" s="1070" t="s">
        <v>899</v>
      </c>
      <c r="F72" s="2859">
        <f>Informatika!A44</f>
        <v>2400</v>
      </c>
      <c r="G72" s="2860">
        <v>3998.95</v>
      </c>
      <c r="H72" s="2175">
        <f>Informatika!E44</f>
        <v>8567.82</v>
      </c>
      <c r="I72" s="2182">
        <f>Informatika!F44</f>
        <v>8567.82</v>
      </c>
      <c r="J72" s="2205"/>
      <c r="K72" s="1051"/>
    </row>
    <row r="73" spans="1:11" x14ac:dyDescent="0.2">
      <c r="A73" s="1066"/>
      <c r="B73" s="1067" t="s">
        <v>25</v>
      </c>
      <c r="C73" s="1068">
        <v>92014</v>
      </c>
      <c r="D73" s="1069" t="s">
        <v>713</v>
      </c>
      <c r="E73" s="1070" t="s">
        <v>900</v>
      </c>
      <c r="F73" s="2859">
        <f>Investice!A32</f>
        <v>0</v>
      </c>
      <c r="G73" s="2860">
        <v>213230.27</v>
      </c>
      <c r="H73" s="2175">
        <f>Investice!E32</f>
        <v>11000</v>
      </c>
      <c r="I73" s="2182">
        <f>Investice!F32</f>
        <v>11000</v>
      </c>
      <c r="J73" s="1027"/>
      <c r="K73" s="1051"/>
    </row>
    <row r="74" spans="1:11" x14ac:dyDescent="0.2">
      <c r="A74" s="1066"/>
      <c r="B74" s="1067" t="s">
        <v>25</v>
      </c>
      <c r="C74" s="1068">
        <v>92015</v>
      </c>
      <c r="D74" s="1069" t="s">
        <v>716</v>
      </c>
      <c r="E74" s="1070" t="s">
        <v>882</v>
      </c>
      <c r="F74" s="2859">
        <f>Ředitel!A155</f>
        <v>9500</v>
      </c>
      <c r="G74" s="2860">
        <v>13318</v>
      </c>
      <c r="H74" s="2175">
        <f>Ředitel!E155</f>
        <v>12000</v>
      </c>
      <c r="I74" s="2182">
        <f>Ředitel!F155</f>
        <v>12000</v>
      </c>
      <c r="J74" s="1027"/>
      <c r="K74" s="1051"/>
    </row>
    <row r="75" spans="1:11" ht="13.5" thickBot="1" x14ac:dyDescent="0.25">
      <c r="A75" s="1077"/>
      <c r="B75" s="1078" t="s">
        <v>25</v>
      </c>
      <c r="C75" s="1079">
        <v>92018</v>
      </c>
      <c r="D75" s="309" t="s">
        <v>718</v>
      </c>
      <c r="E75" s="1086" t="s">
        <v>901</v>
      </c>
      <c r="F75" s="2863">
        <f>'Sekretar. ředitele'!A37</f>
        <v>200</v>
      </c>
      <c r="G75" s="2864">
        <v>200</v>
      </c>
      <c r="H75" s="2177">
        <f>'Sekretar. ředitele'!E37</f>
        <v>200</v>
      </c>
      <c r="I75" s="2184">
        <f>'Sekretar. ředitele'!F37</f>
        <v>200</v>
      </c>
      <c r="J75" s="1027"/>
      <c r="K75" s="1051"/>
    </row>
    <row r="76" spans="1:11" ht="13.5" thickBot="1" x14ac:dyDescent="0.25">
      <c r="A76" s="1057" t="s">
        <v>22</v>
      </c>
      <c r="B76" s="1058" t="s">
        <v>21</v>
      </c>
      <c r="C76" s="884">
        <v>923</v>
      </c>
      <c r="D76" s="1059" t="s">
        <v>21</v>
      </c>
      <c r="E76" s="1060" t="s">
        <v>909</v>
      </c>
      <c r="F76" s="2853">
        <f>SUM(F77:F86)</f>
        <v>300946.40000000002</v>
      </c>
      <c r="G76" s="2854">
        <f>SUM(G77:G86)</f>
        <v>1411135.34</v>
      </c>
      <c r="H76" s="2172">
        <f>SUM(H77:H86)</f>
        <v>301224.04000000004</v>
      </c>
      <c r="I76" s="2179">
        <f>SUM(I77:I86)</f>
        <v>301224.04000000004</v>
      </c>
      <c r="J76" s="1027"/>
      <c r="K76" s="1045"/>
    </row>
    <row r="77" spans="1:11" x14ac:dyDescent="0.2">
      <c r="A77" s="1066"/>
      <c r="B77" s="1067" t="s">
        <v>25</v>
      </c>
      <c r="C77" s="1092">
        <v>92301</v>
      </c>
      <c r="D77" s="846" t="s">
        <v>674</v>
      </c>
      <c r="E77" s="1080" t="s">
        <v>881</v>
      </c>
      <c r="F77" s="2859">
        <v>0</v>
      </c>
      <c r="G77" s="2860">
        <v>0</v>
      </c>
      <c r="H77" s="2175">
        <v>0</v>
      </c>
      <c r="I77" s="2182">
        <v>0</v>
      </c>
      <c r="J77" s="1027"/>
      <c r="K77" s="1051"/>
    </row>
    <row r="78" spans="1:11" ht="13.5" customHeight="1" x14ac:dyDescent="0.2">
      <c r="A78" s="1066"/>
      <c r="B78" s="1067" t="s">
        <v>25</v>
      </c>
      <c r="C78" s="1092">
        <v>92302</v>
      </c>
      <c r="D78" s="846" t="s">
        <v>677</v>
      </c>
      <c r="E78" s="1070" t="s">
        <v>910</v>
      </c>
      <c r="F78" s="2859">
        <f>Rozvoj!A94</f>
        <v>10545</v>
      </c>
      <c r="G78" s="2860">
        <v>176992.8</v>
      </c>
      <c r="H78" s="2175">
        <f>Rozvoj!E94</f>
        <v>8257.5</v>
      </c>
      <c r="I78" s="2182">
        <f>Rozvoj!F94</f>
        <v>8257.5</v>
      </c>
      <c r="J78" s="1027"/>
      <c r="K78" s="1051"/>
    </row>
    <row r="79" spans="1:11" x14ac:dyDescent="0.2">
      <c r="A79" s="1066"/>
      <c r="B79" s="1067" t="s">
        <v>25</v>
      </c>
      <c r="C79" s="1092">
        <v>92303</v>
      </c>
      <c r="D79" s="846" t="s">
        <v>680</v>
      </c>
      <c r="E79" s="1070" t="s">
        <v>896</v>
      </c>
      <c r="F79" s="2859">
        <v>0</v>
      </c>
      <c r="G79" s="2860">
        <v>12811.69</v>
      </c>
      <c r="H79" s="2175">
        <v>0</v>
      </c>
      <c r="I79" s="2182">
        <v>0</v>
      </c>
      <c r="J79" s="1027"/>
      <c r="K79" s="1051"/>
    </row>
    <row r="80" spans="1:11" x14ac:dyDescent="0.2">
      <c r="A80" s="1066"/>
      <c r="B80" s="1067" t="s">
        <v>25</v>
      </c>
      <c r="C80" s="1092">
        <v>92304</v>
      </c>
      <c r="D80" s="846" t="s">
        <v>683</v>
      </c>
      <c r="E80" s="1070" t="s">
        <v>885</v>
      </c>
      <c r="F80" s="2859">
        <f>OŠMTSV!A205</f>
        <v>2707</v>
      </c>
      <c r="G80" s="2860">
        <v>50513.65</v>
      </c>
      <c r="H80" s="2175">
        <f>OŠMTSV!E205</f>
        <v>4222</v>
      </c>
      <c r="I80" s="2182">
        <f>OŠMTSV!F205</f>
        <v>4222</v>
      </c>
      <c r="J80" s="1027"/>
      <c r="K80" s="1051"/>
    </row>
    <row r="81" spans="1:11" x14ac:dyDescent="0.2">
      <c r="A81" s="1066"/>
      <c r="B81" s="1067" t="s">
        <v>25</v>
      </c>
      <c r="C81" s="1092">
        <v>92305</v>
      </c>
      <c r="D81" s="846" t="s">
        <v>686</v>
      </c>
      <c r="E81" s="1070" t="s">
        <v>886</v>
      </c>
      <c r="F81" s="2859">
        <f>Sociální!A152</f>
        <v>4273.6000000000004</v>
      </c>
      <c r="G81" s="2860">
        <v>94441.62</v>
      </c>
      <c r="H81" s="2175">
        <f>Sociální!E152</f>
        <v>4530.9399999999996</v>
      </c>
      <c r="I81" s="2182">
        <f>Sociální!F152</f>
        <v>4530.9399999999996</v>
      </c>
      <c r="J81" s="1027"/>
      <c r="K81" s="1051"/>
    </row>
    <row r="82" spans="1:11" x14ac:dyDescent="0.2">
      <c r="A82" s="1066"/>
      <c r="B82" s="1067" t="s">
        <v>25</v>
      </c>
      <c r="C82" s="1092">
        <v>92306</v>
      </c>
      <c r="D82" s="846" t="s">
        <v>689</v>
      </c>
      <c r="E82" s="1070" t="s">
        <v>887</v>
      </c>
      <c r="F82" s="2859">
        <f>Doprava!A118</f>
        <v>90097.5</v>
      </c>
      <c r="G82" s="2860">
        <v>381852.33</v>
      </c>
      <c r="H82" s="2175">
        <f>Doprava!E118</f>
        <v>63390</v>
      </c>
      <c r="I82" s="2182">
        <f>Doprava!F118</f>
        <v>63390</v>
      </c>
      <c r="J82" s="1027"/>
      <c r="K82" s="1051"/>
    </row>
    <row r="83" spans="1:11" ht="22.5" x14ac:dyDescent="0.2">
      <c r="A83" s="1066"/>
      <c r="B83" s="1067" t="s">
        <v>25</v>
      </c>
      <c r="C83" s="1092">
        <v>92307</v>
      </c>
      <c r="D83" s="846" t="s">
        <v>692</v>
      </c>
      <c r="E83" s="1070" t="s">
        <v>911</v>
      </c>
      <c r="F83" s="2859">
        <f>Kultura!A159</f>
        <v>337</v>
      </c>
      <c r="G83" s="2860">
        <v>4347.09</v>
      </c>
      <c r="H83" s="2175">
        <f>Kultura!E159</f>
        <v>2132.75</v>
      </c>
      <c r="I83" s="2182">
        <f>Kultura!F159</f>
        <v>2132.75</v>
      </c>
      <c r="J83" s="1027"/>
      <c r="K83" s="1051"/>
    </row>
    <row r="84" spans="1:11" x14ac:dyDescent="0.2">
      <c r="A84" s="1066"/>
      <c r="B84" s="1067" t="s">
        <v>25</v>
      </c>
      <c r="C84" s="1092">
        <v>92308</v>
      </c>
      <c r="D84" s="846" t="s">
        <v>695</v>
      </c>
      <c r="E84" s="1070" t="s">
        <v>889</v>
      </c>
      <c r="F84" s="2859">
        <f>ŽP!A145</f>
        <v>150</v>
      </c>
      <c r="G84" s="2860">
        <v>194.03</v>
      </c>
      <c r="H84" s="2175">
        <f>ŽP!E145</f>
        <v>224.85</v>
      </c>
      <c r="I84" s="2182">
        <f>ŽP!F145</f>
        <v>224.85</v>
      </c>
      <c r="J84" s="1027"/>
      <c r="K84" s="1051"/>
    </row>
    <row r="85" spans="1:11" x14ac:dyDescent="0.2">
      <c r="A85" s="1066"/>
      <c r="B85" s="1067" t="s">
        <v>25</v>
      </c>
      <c r="C85" s="1092">
        <v>92309</v>
      </c>
      <c r="D85" s="846" t="s">
        <v>698</v>
      </c>
      <c r="E85" s="1070" t="s">
        <v>890</v>
      </c>
      <c r="F85" s="2859">
        <v>0</v>
      </c>
      <c r="G85" s="2860">
        <v>226.37</v>
      </c>
      <c r="H85" s="2175">
        <v>0</v>
      </c>
      <c r="I85" s="2182">
        <v>0</v>
      </c>
      <c r="J85" s="1027"/>
      <c r="K85" s="1051"/>
    </row>
    <row r="86" spans="1:11" ht="13.5" thickBot="1" x14ac:dyDescent="0.25">
      <c r="A86" s="1085"/>
      <c r="B86" s="1067" t="s">
        <v>25</v>
      </c>
      <c r="C86" s="1068">
        <v>92314</v>
      </c>
      <c r="D86" s="1069" t="s">
        <v>713</v>
      </c>
      <c r="E86" s="1070" t="s">
        <v>912</v>
      </c>
      <c r="F86" s="2865">
        <f>Investice!A41</f>
        <v>192836.3</v>
      </c>
      <c r="G86" s="2866">
        <v>689755.76</v>
      </c>
      <c r="H86" s="2178">
        <f>Investice!E41</f>
        <v>218466</v>
      </c>
      <c r="I86" s="2185">
        <f>Investice!F41</f>
        <v>218466</v>
      </c>
      <c r="J86" s="1027"/>
      <c r="K86" s="1051"/>
    </row>
    <row r="87" spans="1:11" ht="13.5" thickBot="1" x14ac:dyDescent="0.25">
      <c r="A87" s="1057" t="s">
        <v>22</v>
      </c>
      <c r="B87" s="1058" t="s">
        <v>21</v>
      </c>
      <c r="C87" s="884">
        <v>924</v>
      </c>
      <c r="D87" s="1043" t="s">
        <v>21</v>
      </c>
      <c r="E87" s="1060" t="s">
        <v>2202</v>
      </c>
      <c r="F87" s="2853">
        <f>SUM(F88)</f>
        <v>112375</v>
      </c>
      <c r="G87" s="2854">
        <f>SUM(G88)</f>
        <v>162375</v>
      </c>
      <c r="H87" s="2172">
        <f>SUM(H88)</f>
        <v>110875</v>
      </c>
      <c r="I87" s="2179">
        <f>SUM(I88)</f>
        <v>110875</v>
      </c>
      <c r="J87" s="1027"/>
      <c r="K87" s="1045"/>
    </row>
    <row r="88" spans="1:11" ht="13.5" thickBot="1" x14ac:dyDescent="0.25">
      <c r="A88" s="1061"/>
      <c r="B88" s="1062" t="s">
        <v>25</v>
      </c>
      <c r="C88" s="1063">
        <v>92403</v>
      </c>
      <c r="D88" s="1064" t="s">
        <v>680</v>
      </c>
      <c r="E88" s="1065" t="s">
        <v>896</v>
      </c>
      <c r="F88" s="2855">
        <f>Ekonomika!A49+Ekonomika!A54</f>
        <v>112375</v>
      </c>
      <c r="G88" s="2856">
        <f>15500+96875+50000</f>
        <v>162375</v>
      </c>
      <c r="H88" s="2173">
        <f>Ekonomika!E49+Ekonomika!E54</f>
        <v>110875</v>
      </c>
      <c r="I88" s="2180">
        <f>Ekonomika!F49+Ekonomika!F54</f>
        <v>110875</v>
      </c>
      <c r="J88" s="2982"/>
      <c r="K88" s="1051"/>
    </row>
    <row r="89" spans="1:11" ht="13.5" thickBot="1" x14ac:dyDescent="0.25">
      <c r="A89" s="1040" t="s">
        <v>22</v>
      </c>
      <c r="B89" s="1041" t="s">
        <v>21</v>
      </c>
      <c r="C89" s="1042">
        <v>925</v>
      </c>
      <c r="D89" s="1043" t="s">
        <v>21</v>
      </c>
      <c r="E89" s="1044" t="s">
        <v>913</v>
      </c>
      <c r="F89" s="2853">
        <f>SUM(F90)</f>
        <v>7390.2</v>
      </c>
      <c r="G89" s="2854">
        <f>SUM(G90)</f>
        <v>11008.82</v>
      </c>
      <c r="H89" s="2172">
        <f>SUM(H90)</f>
        <v>8425.34</v>
      </c>
      <c r="I89" s="2179">
        <f>SUM(I90)</f>
        <v>8425.34</v>
      </c>
      <c r="J89" s="1027"/>
      <c r="K89" s="1051"/>
    </row>
    <row r="90" spans="1:11" ht="13.5" thickBot="1" x14ac:dyDescent="0.25">
      <c r="A90" s="1052"/>
      <c r="B90" s="1053" t="s">
        <v>25</v>
      </c>
      <c r="C90" s="1054">
        <v>92515</v>
      </c>
      <c r="D90" s="1055" t="s">
        <v>716</v>
      </c>
      <c r="E90" s="1056" t="s">
        <v>882</v>
      </c>
      <c r="F90" s="2857">
        <f>Ředitel!A177</f>
        <v>7390.2</v>
      </c>
      <c r="G90" s="2858">
        <v>11008.82</v>
      </c>
      <c r="H90" s="2174">
        <f>Ředitel!E177</f>
        <v>8425.34</v>
      </c>
      <c r="I90" s="2181">
        <f>Ředitel!F177</f>
        <v>8425.34</v>
      </c>
      <c r="J90" s="1027"/>
      <c r="K90" s="1051"/>
    </row>
    <row r="91" spans="1:11" ht="13.5" thickBot="1" x14ac:dyDescent="0.25">
      <c r="A91" s="1040" t="s">
        <v>22</v>
      </c>
      <c r="B91" s="1041" t="s">
        <v>21</v>
      </c>
      <c r="C91" s="1042">
        <v>931</v>
      </c>
      <c r="D91" s="1043" t="s">
        <v>21</v>
      </c>
      <c r="E91" s="1044" t="s">
        <v>914</v>
      </c>
      <c r="F91" s="2853">
        <f>SUM(F92)</f>
        <v>5000</v>
      </c>
      <c r="G91" s="2854">
        <f>SUM(G92)</f>
        <v>15293.36</v>
      </c>
      <c r="H91" s="2172">
        <f>SUM(H92)</f>
        <v>5000</v>
      </c>
      <c r="I91" s="2179">
        <f>SUM(I92)</f>
        <v>5000</v>
      </c>
      <c r="J91" s="1027"/>
      <c r="K91" s="1045"/>
    </row>
    <row r="92" spans="1:11" ht="13.5" thickBot="1" x14ac:dyDescent="0.25">
      <c r="A92" s="1046"/>
      <c r="B92" s="1047" t="s">
        <v>25</v>
      </c>
      <c r="C92" s="1048">
        <v>93101</v>
      </c>
      <c r="D92" s="1049" t="s">
        <v>674</v>
      </c>
      <c r="E92" s="1080" t="s">
        <v>881</v>
      </c>
      <c r="F92" s="2855">
        <f>Hejtman!A158</f>
        <v>5000</v>
      </c>
      <c r="G92" s="2856">
        <v>15293.36</v>
      </c>
      <c r="H92" s="2173">
        <f>Hejtman!E158</f>
        <v>5000</v>
      </c>
      <c r="I92" s="2180">
        <f>Hejtman!F158</f>
        <v>5000</v>
      </c>
      <c r="J92" s="1027"/>
      <c r="K92" s="1051"/>
    </row>
    <row r="93" spans="1:11" ht="13.5" thickBot="1" x14ac:dyDescent="0.25">
      <c r="A93" s="1040" t="s">
        <v>22</v>
      </c>
      <c r="B93" s="1041" t="s">
        <v>21</v>
      </c>
      <c r="C93" s="1042">
        <v>932</v>
      </c>
      <c r="D93" s="1043" t="s">
        <v>21</v>
      </c>
      <c r="E93" s="1044" t="s">
        <v>915</v>
      </c>
      <c r="F93" s="2853">
        <f>F94</f>
        <v>30000</v>
      </c>
      <c r="G93" s="2854">
        <f>SUM(G94)</f>
        <v>86065.55</v>
      </c>
      <c r="H93" s="2172">
        <f>SUM(H94)</f>
        <v>18000</v>
      </c>
      <c r="I93" s="2179">
        <f>SUM(I94)</f>
        <v>18000</v>
      </c>
      <c r="J93" s="1027"/>
      <c r="K93" s="1045"/>
    </row>
    <row r="94" spans="1:11" ht="13.5" thickBot="1" x14ac:dyDescent="0.25">
      <c r="A94" s="1046"/>
      <c r="B94" s="1047" t="s">
        <v>25</v>
      </c>
      <c r="C94" s="1048">
        <v>93208</v>
      </c>
      <c r="D94" s="1049" t="s">
        <v>695</v>
      </c>
      <c r="E94" s="1070" t="s">
        <v>889</v>
      </c>
      <c r="F94" s="2855">
        <f>ŽP!A166</f>
        <v>30000</v>
      </c>
      <c r="G94" s="2856">
        <v>86065.55</v>
      </c>
      <c r="H94" s="2173">
        <f>ŽP!E166</f>
        <v>18000</v>
      </c>
      <c r="I94" s="2180">
        <f>ŽP!F166</f>
        <v>18000</v>
      </c>
      <c r="J94" s="1027"/>
      <c r="K94" s="1051"/>
    </row>
    <row r="95" spans="1:11" ht="13.5" thickBot="1" x14ac:dyDescent="0.25">
      <c r="A95" s="1040" t="s">
        <v>22</v>
      </c>
      <c r="B95" s="1041" t="s">
        <v>21</v>
      </c>
      <c r="C95" s="1042">
        <v>934</v>
      </c>
      <c r="D95" s="1043" t="s">
        <v>21</v>
      </c>
      <c r="E95" s="1044" t="s">
        <v>916</v>
      </c>
      <c r="F95" s="2853">
        <f>SUM(F96)</f>
        <v>4000</v>
      </c>
      <c r="G95" s="2853">
        <f>SUM(G96)</f>
        <v>5314.15</v>
      </c>
      <c r="H95" s="2172">
        <f>SUM(H96)</f>
        <v>4000</v>
      </c>
      <c r="I95" s="2179">
        <f>SUM(I96)</f>
        <v>4000</v>
      </c>
      <c r="J95" s="1027"/>
      <c r="K95" s="1045"/>
    </row>
    <row r="96" spans="1:11" ht="13.5" thickBot="1" x14ac:dyDescent="0.25">
      <c r="A96" s="1052"/>
      <c r="B96" s="1053" t="s">
        <v>25</v>
      </c>
      <c r="C96" s="1054">
        <v>93408</v>
      </c>
      <c r="D96" s="1055" t="s">
        <v>695</v>
      </c>
      <c r="E96" s="1070" t="s">
        <v>889</v>
      </c>
      <c r="F96" s="2857">
        <f>ŽP!A180</f>
        <v>4000</v>
      </c>
      <c r="G96" s="2858">
        <v>5314.15</v>
      </c>
      <c r="H96" s="2174">
        <f>ŽP!E180</f>
        <v>4000</v>
      </c>
      <c r="I96" s="2181">
        <f>ŽP!F180</f>
        <v>4000</v>
      </c>
      <c r="J96" s="1027"/>
      <c r="K96" s="1051"/>
    </row>
    <row r="97" spans="1:11" ht="13.5" thickBot="1" x14ac:dyDescent="0.25">
      <c r="A97" s="1040" t="s">
        <v>22</v>
      </c>
      <c r="B97" s="1041" t="s">
        <v>21</v>
      </c>
      <c r="C97" s="1042">
        <v>926</v>
      </c>
      <c r="D97" s="1043" t="s">
        <v>21</v>
      </c>
      <c r="E97" s="1044" t="s">
        <v>917</v>
      </c>
      <c r="F97" s="2853">
        <f>SUM(F98:F106)</f>
        <v>100000</v>
      </c>
      <c r="G97" s="2854">
        <f>SUM(G98:G106)</f>
        <v>166413.18</v>
      </c>
      <c r="H97" s="2172">
        <f>SUM(H98:H106)</f>
        <v>108200</v>
      </c>
      <c r="I97" s="2179">
        <f>SUM(I98:I106)</f>
        <v>108200</v>
      </c>
      <c r="J97" s="1027"/>
      <c r="K97" s="1045"/>
    </row>
    <row r="98" spans="1:11" x14ac:dyDescent="0.2">
      <c r="A98" s="1077"/>
      <c r="B98" s="1078" t="s">
        <v>25</v>
      </c>
      <c r="C98" s="1093" t="s">
        <v>918</v>
      </c>
      <c r="D98" s="1094" t="s">
        <v>21</v>
      </c>
      <c r="E98" s="1080" t="s">
        <v>919</v>
      </c>
      <c r="F98" s="2863">
        <v>0</v>
      </c>
      <c r="G98" s="2864">
        <v>0</v>
      </c>
      <c r="H98" s="2177">
        <v>0</v>
      </c>
      <c r="I98" s="2184">
        <v>0</v>
      </c>
      <c r="J98" s="1027"/>
      <c r="K98" s="1051"/>
    </row>
    <row r="99" spans="1:11" x14ac:dyDescent="0.2">
      <c r="A99" s="1077"/>
      <c r="B99" s="1078" t="s">
        <v>25</v>
      </c>
      <c r="C99" s="1093">
        <v>92601</v>
      </c>
      <c r="D99" s="1094" t="s">
        <v>674</v>
      </c>
      <c r="E99" s="1080" t="s">
        <v>881</v>
      </c>
      <c r="F99" s="2863">
        <f>Hejtman!A146</f>
        <v>15000</v>
      </c>
      <c r="G99" s="2864">
        <v>19183.96</v>
      </c>
      <c r="H99" s="2177">
        <f>Hejtman!E146</f>
        <v>15000</v>
      </c>
      <c r="I99" s="2184">
        <f>Hejtman!F146</f>
        <v>15000</v>
      </c>
      <c r="J99" s="1027"/>
      <c r="K99" s="1051"/>
    </row>
    <row r="100" spans="1:11" ht="15" customHeight="1" x14ac:dyDescent="0.2">
      <c r="A100" s="1066"/>
      <c r="B100" s="1067" t="s">
        <v>25</v>
      </c>
      <c r="C100" s="1092">
        <v>92602</v>
      </c>
      <c r="D100" s="846" t="s">
        <v>677</v>
      </c>
      <c r="E100" s="1070" t="s">
        <v>895</v>
      </c>
      <c r="F100" s="2859">
        <f>Rozvoj!A153</f>
        <v>28000</v>
      </c>
      <c r="G100" s="2860">
        <v>44792.02</v>
      </c>
      <c r="H100" s="2175">
        <f>Rozvoj!E153</f>
        <v>35200</v>
      </c>
      <c r="I100" s="2182">
        <f>Rozvoj!F153</f>
        <v>35200</v>
      </c>
      <c r="J100" s="1027"/>
      <c r="K100" s="1051"/>
    </row>
    <row r="101" spans="1:11" x14ac:dyDescent="0.2">
      <c r="A101" s="1066"/>
      <c r="B101" s="1067" t="s">
        <v>25</v>
      </c>
      <c r="C101" s="1092">
        <v>92604</v>
      </c>
      <c r="D101" s="846" t="s">
        <v>683</v>
      </c>
      <c r="E101" s="1070" t="s">
        <v>885</v>
      </c>
      <c r="F101" s="2859">
        <f>OŠMTSV!A217</f>
        <v>24500</v>
      </c>
      <c r="G101" s="2860">
        <v>43832.91</v>
      </c>
      <c r="H101" s="2175">
        <f>OŠMTSV!E217</f>
        <v>24500</v>
      </c>
      <c r="I101" s="2182">
        <f>OŠMTSV!F217</f>
        <v>24500</v>
      </c>
      <c r="J101" s="1027"/>
      <c r="K101" s="1051"/>
    </row>
    <row r="102" spans="1:11" x14ac:dyDescent="0.2">
      <c r="A102" s="1066"/>
      <c r="B102" s="1067" t="s">
        <v>25</v>
      </c>
      <c r="C102" s="1092">
        <v>92605</v>
      </c>
      <c r="D102" s="846" t="s">
        <v>686</v>
      </c>
      <c r="E102" s="1070" t="s">
        <v>886</v>
      </c>
      <c r="F102" s="2859">
        <f>Sociální!A163</f>
        <v>0</v>
      </c>
      <c r="G102" s="2860">
        <v>1000</v>
      </c>
      <c r="H102" s="2175">
        <f>Sociální!E163</f>
        <v>1000</v>
      </c>
      <c r="I102" s="2182">
        <f>Sociální!F163</f>
        <v>1000</v>
      </c>
      <c r="J102" s="1027"/>
      <c r="K102" s="1051"/>
    </row>
    <row r="103" spans="1:11" x14ac:dyDescent="0.2">
      <c r="A103" s="1066"/>
      <c r="B103" s="1067" t="s">
        <v>25</v>
      </c>
      <c r="C103" s="1092">
        <v>92606</v>
      </c>
      <c r="D103" s="846" t="s">
        <v>689</v>
      </c>
      <c r="E103" s="1070" t="s">
        <v>887</v>
      </c>
      <c r="F103" s="2859">
        <f>Doprava!A142</f>
        <v>7000</v>
      </c>
      <c r="G103" s="2860">
        <v>16538.330000000002</v>
      </c>
      <c r="H103" s="2175">
        <f>Doprava!E142</f>
        <v>7000</v>
      </c>
      <c r="I103" s="2182">
        <f>Doprava!F142</f>
        <v>7000</v>
      </c>
      <c r="J103" s="1027"/>
      <c r="K103" s="1051"/>
    </row>
    <row r="104" spans="1:11" ht="22.5" x14ac:dyDescent="0.2">
      <c r="A104" s="1066"/>
      <c r="B104" s="1067" t="s">
        <v>25</v>
      </c>
      <c r="C104" s="1092">
        <v>92607</v>
      </c>
      <c r="D104" s="846" t="s">
        <v>692</v>
      </c>
      <c r="E104" s="1070" t="s">
        <v>911</v>
      </c>
      <c r="F104" s="2859">
        <f>Kultura!A171</f>
        <v>15400</v>
      </c>
      <c r="G104" s="2860">
        <v>21941.5</v>
      </c>
      <c r="H104" s="2175">
        <f>Kultura!E171</f>
        <v>15400</v>
      </c>
      <c r="I104" s="2182">
        <f>Kultura!F171</f>
        <v>15400</v>
      </c>
      <c r="J104" s="1027"/>
      <c r="K104" s="1051"/>
    </row>
    <row r="105" spans="1:11" x14ac:dyDescent="0.2">
      <c r="A105" s="1066"/>
      <c r="B105" s="1067" t="s">
        <v>25</v>
      </c>
      <c r="C105" s="1092">
        <v>92608</v>
      </c>
      <c r="D105" s="846" t="s">
        <v>695</v>
      </c>
      <c r="E105" s="1070" t="s">
        <v>889</v>
      </c>
      <c r="F105" s="2859">
        <f>ŽP!A153</f>
        <v>8000</v>
      </c>
      <c r="G105" s="2860">
        <v>15555.56</v>
      </c>
      <c r="H105" s="2175">
        <f>ŽP!E153</f>
        <v>8000</v>
      </c>
      <c r="I105" s="2182">
        <f>ŽP!F153</f>
        <v>8000</v>
      </c>
      <c r="J105" s="1027"/>
      <c r="K105" s="1051"/>
    </row>
    <row r="106" spans="1:11" ht="13.5" thickBot="1" x14ac:dyDescent="0.25">
      <c r="A106" s="1066"/>
      <c r="B106" s="1067" t="s">
        <v>25</v>
      </c>
      <c r="C106" s="1092">
        <v>92609</v>
      </c>
      <c r="D106" s="846" t="s">
        <v>698</v>
      </c>
      <c r="E106" s="1070" t="s">
        <v>890</v>
      </c>
      <c r="F106" s="2859">
        <f>Zdravotnictví!A94</f>
        <v>2100</v>
      </c>
      <c r="G106" s="2860">
        <v>3568.9</v>
      </c>
      <c r="H106" s="2175">
        <f>Zdravotnictví!E94</f>
        <v>2100</v>
      </c>
      <c r="I106" s="2182">
        <f>Zdravotnictví!F94</f>
        <v>2100</v>
      </c>
      <c r="J106" s="1027"/>
      <c r="K106" s="1051"/>
    </row>
    <row r="107" spans="1:11" s="1098" customFormat="1" ht="15" customHeight="1" thickBot="1" x14ac:dyDescent="0.25">
      <c r="A107" s="1095" t="s">
        <v>22</v>
      </c>
      <c r="B107" s="3080" t="s">
        <v>920</v>
      </c>
      <c r="C107" s="3081"/>
      <c r="D107" s="3081"/>
      <c r="E107" s="3081"/>
      <c r="F107" s="1096">
        <f>F7+F10+F12+F19+F28+F45+F62+F56+F76+F87+F89+F91+F93+F95+F97+F44</f>
        <v>3132690.4999999995</v>
      </c>
      <c r="G107" s="1096">
        <f>G7+G10+G12+G19+G28+G45+G62+G56+G76+G87+G89+G91+G93+G95+G97+G44</f>
        <v>11037042.060000001</v>
      </c>
      <c r="H107" s="1096">
        <f>H7+H10+H12+H19+H28+H45+H62+H56+H76+H87+H89+H91+H93+H95+H97+H44</f>
        <v>3384321.66</v>
      </c>
      <c r="I107" s="1097">
        <f>I7+I10+I12+I19+I28+I45+I62+I56+I76+I87+I89+I91+I93+I95+I97+I44</f>
        <v>3384321.66</v>
      </c>
      <c r="K107" s="1051"/>
    </row>
    <row r="108" spans="1:11" ht="9.75" customHeight="1" thickBot="1" x14ac:dyDescent="0.25">
      <c r="F108" s="1099"/>
      <c r="G108" s="1099"/>
      <c r="H108" s="1027"/>
      <c r="I108" s="1027"/>
      <c r="J108" s="1027"/>
      <c r="K108" s="1051"/>
    </row>
    <row r="109" spans="1:11" s="1098" customFormat="1" ht="15" customHeight="1" thickBot="1" x14ac:dyDescent="0.25">
      <c r="A109" s="1100" t="s">
        <v>22</v>
      </c>
      <c r="B109" s="3082" t="s">
        <v>921</v>
      </c>
      <c r="C109" s="3083"/>
      <c r="D109" s="3083"/>
      <c r="E109" s="3083"/>
      <c r="F109" s="1101">
        <v>3132690.5</v>
      </c>
      <c r="G109" s="1101"/>
      <c r="H109" s="1101">
        <v>3384321.66</v>
      </c>
      <c r="I109" s="1101">
        <f>H109</f>
        <v>3384321.66</v>
      </c>
      <c r="K109" s="1102"/>
    </row>
    <row r="110" spans="1:11" ht="9.75" customHeight="1" thickBot="1" x14ac:dyDescent="0.25">
      <c r="F110" s="1027"/>
      <c r="G110" s="1027"/>
      <c r="H110" s="1027"/>
      <c r="I110" s="1027"/>
      <c r="J110" s="1027"/>
      <c r="K110" s="1051"/>
    </row>
    <row r="111" spans="1:11" s="1098" customFormat="1" ht="15" customHeight="1" thickBot="1" x14ac:dyDescent="0.25">
      <c r="A111" s="1103" t="s">
        <v>22</v>
      </c>
      <c r="B111" s="3084" t="s">
        <v>922</v>
      </c>
      <c r="C111" s="3085"/>
      <c r="D111" s="3085"/>
      <c r="E111" s="3085"/>
      <c r="F111" s="2206">
        <f>F109-F107</f>
        <v>0</v>
      </c>
      <c r="G111" s="2206"/>
      <c r="H111" s="2206">
        <f t="shared" ref="H111:I111" si="0">H109-H107</f>
        <v>0</v>
      </c>
      <c r="I111" s="2206">
        <f t="shared" si="0"/>
        <v>0</v>
      </c>
      <c r="K111" s="1051"/>
    </row>
    <row r="112" spans="1:11" x14ac:dyDescent="0.2">
      <c r="F112" s="1027"/>
      <c r="G112" s="1027"/>
      <c r="H112" s="1027"/>
      <c r="I112" s="1027"/>
      <c r="J112" s="1027"/>
    </row>
    <row r="114" spans="5:12" s="2983" customFormat="1" x14ac:dyDescent="0.2">
      <c r="E114" s="2984"/>
      <c r="F114" s="2985"/>
      <c r="H114" s="2985"/>
      <c r="I114" s="2985"/>
      <c r="J114" s="2986"/>
    </row>
    <row r="115" spans="5:12" s="2983" customFormat="1" x14ac:dyDescent="0.2">
      <c r="E115" s="2987"/>
      <c r="F115" s="2844"/>
      <c r="G115" s="2844"/>
      <c r="H115" s="2985"/>
      <c r="I115" s="2985"/>
      <c r="J115" s="2986"/>
      <c r="K115" s="2988"/>
      <c r="L115" s="2988"/>
    </row>
    <row r="116" spans="5:12" s="2983" customFormat="1" x14ac:dyDescent="0.2">
      <c r="E116" s="2987"/>
      <c r="F116" s="2844"/>
      <c r="G116" s="2844"/>
      <c r="H116" s="2989"/>
      <c r="I116" s="2989"/>
      <c r="J116" s="405"/>
      <c r="K116" s="2988"/>
      <c r="L116" s="2988"/>
    </row>
    <row r="117" spans="5:12" s="2983" customFormat="1" x14ac:dyDescent="0.2">
      <c r="E117" s="2987"/>
      <c r="F117" s="2844"/>
      <c r="G117" s="2844"/>
      <c r="H117" s="2989"/>
      <c r="I117" s="2989"/>
      <c r="J117" s="405"/>
      <c r="K117" s="2988"/>
      <c r="L117" s="2988"/>
    </row>
    <row r="118" spans="5:12" s="2983" customFormat="1" x14ac:dyDescent="0.2">
      <c r="E118" s="2987"/>
      <c r="F118" s="2844"/>
      <c r="G118" s="2844"/>
      <c r="H118" s="2989"/>
      <c r="I118" s="2989"/>
      <c r="J118" s="405"/>
      <c r="K118" s="2988"/>
      <c r="L118" s="2988"/>
    </row>
    <row r="119" spans="5:12" s="2983" customFormat="1" x14ac:dyDescent="0.2">
      <c r="F119" s="2989"/>
      <c r="G119" s="2990"/>
      <c r="H119" s="2989"/>
      <c r="I119" s="2989"/>
      <c r="J119" s="405"/>
      <c r="K119" s="2988"/>
      <c r="L119" s="2988"/>
    </row>
    <row r="120" spans="5:12" s="2983" customFormat="1" x14ac:dyDescent="0.2">
      <c r="E120" s="2988"/>
      <c r="F120" s="2989"/>
      <c r="G120" s="2990"/>
      <c r="H120" s="2989"/>
      <c r="I120" s="405"/>
      <c r="J120" s="405"/>
      <c r="K120" s="2988"/>
      <c r="L120" s="2988"/>
    </row>
    <row r="121" spans="5:12" s="2983" customFormat="1" x14ac:dyDescent="0.2">
      <c r="E121" s="2988"/>
      <c r="F121" s="2989"/>
      <c r="G121" s="2990"/>
      <c r="H121" s="2989"/>
      <c r="I121" s="2989"/>
      <c r="J121" s="405"/>
      <c r="K121" s="2988"/>
      <c r="L121" s="2988"/>
    </row>
    <row r="122" spans="5:12" s="2983" customFormat="1" x14ac:dyDescent="0.2">
      <c r="E122" s="2988"/>
      <c r="F122" s="2989"/>
      <c r="G122" s="2989"/>
      <c r="H122" s="2989"/>
      <c r="I122" s="2989"/>
      <c r="J122" s="405"/>
      <c r="K122" s="2988"/>
      <c r="L122" s="2988"/>
    </row>
    <row r="123" spans="5:12" s="2983" customFormat="1" x14ac:dyDescent="0.2">
      <c r="E123" s="2988"/>
      <c r="F123" s="2989"/>
      <c r="G123" s="2989"/>
      <c r="H123" s="2989"/>
      <c r="I123" s="2989"/>
      <c r="J123" s="405"/>
      <c r="K123" s="2988"/>
      <c r="L123" s="2988"/>
    </row>
    <row r="124" spans="5:12" x14ac:dyDescent="0.2">
      <c r="E124" s="2843"/>
      <c r="F124" s="1051"/>
      <c r="G124" s="1051"/>
      <c r="H124" s="1051"/>
      <c r="I124" s="1051"/>
      <c r="J124" s="9"/>
      <c r="K124" s="2843"/>
      <c r="L124" s="2843"/>
    </row>
    <row r="125" spans="5:12" x14ac:dyDescent="0.2">
      <c r="E125" s="2843"/>
      <c r="F125" s="1051"/>
      <c r="G125" s="1051"/>
      <c r="H125" s="1051"/>
      <c r="I125" s="1051"/>
      <c r="J125" s="9"/>
      <c r="K125" s="2843"/>
      <c r="L125" s="2843"/>
    </row>
    <row r="126" spans="5:12" x14ac:dyDescent="0.2">
      <c r="E126" s="2843"/>
      <c r="F126" s="1051"/>
      <c r="G126" s="1051"/>
      <c r="H126" s="1051"/>
      <c r="I126" s="1051"/>
      <c r="J126" s="9"/>
      <c r="K126" s="2843"/>
      <c r="L126" s="2843"/>
    </row>
    <row r="127" spans="5:12" x14ac:dyDescent="0.2">
      <c r="E127" s="2843"/>
      <c r="F127" s="1051"/>
      <c r="G127" s="1051"/>
      <c r="H127" s="1051"/>
      <c r="I127" s="1051"/>
      <c r="J127" s="9"/>
      <c r="K127" s="2843"/>
      <c r="L127" s="2843"/>
    </row>
    <row r="128" spans="5:12" x14ac:dyDescent="0.2">
      <c r="F128" s="1087"/>
      <c r="G128" s="1087"/>
      <c r="H128" s="1087"/>
      <c r="I128" s="1087"/>
    </row>
  </sheetData>
  <mergeCells count="5">
    <mergeCell ref="A1:I1"/>
    <mergeCell ref="A3:I3"/>
    <mergeCell ref="B107:E107"/>
    <mergeCell ref="B109:E109"/>
    <mergeCell ref="B111:E111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rowBreaks count="1" manualBreakCount="1">
    <brk id="55" max="16383" man="1"/>
  </rowBreaks>
  <ignoredErrors>
    <ignoredError sqref="F88:H10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R79"/>
  <sheetViews>
    <sheetView workbookViewId="0">
      <selection activeCell="A4" sqref="A4"/>
    </sheetView>
  </sheetViews>
  <sheetFormatPr defaultRowHeight="12.75" x14ac:dyDescent="0.2"/>
  <cols>
    <col min="1" max="1" width="24.7109375" style="1105" customWidth="1"/>
    <col min="2" max="2" width="10.7109375" style="1105" customWidth="1"/>
    <col min="3" max="3" width="9.7109375" style="1105" bestFit="1" customWidth="1"/>
    <col min="4" max="4" width="9.42578125" style="1105" customWidth="1"/>
    <col min="5" max="5" width="11.28515625" style="1105" customWidth="1"/>
    <col min="6" max="6" width="10.140625" style="1105" bestFit="1" customWidth="1"/>
    <col min="7" max="7" width="9.5703125" style="1105" customWidth="1"/>
    <col min="8" max="8" width="11.28515625" style="1105" customWidth="1"/>
    <col min="9" max="9" width="10.5703125" style="1105" customWidth="1"/>
    <col min="10" max="10" width="11.7109375" style="1106" bestFit="1" customWidth="1"/>
    <col min="11" max="11" width="9.7109375" style="1105" customWidth="1"/>
    <col min="12" max="12" width="11.28515625" style="1105" bestFit="1" customWidth="1"/>
    <col min="13" max="13" width="20.85546875" style="1106" customWidth="1"/>
    <col min="14" max="14" width="14.28515625" style="1108" customWidth="1"/>
    <col min="15" max="15" width="10.140625" style="1105" bestFit="1" customWidth="1"/>
    <col min="16" max="16" width="14.85546875" style="1105" customWidth="1"/>
    <col min="17" max="256" width="9.140625" style="1105"/>
    <col min="257" max="257" width="24.7109375" style="1105" customWidth="1"/>
    <col min="258" max="258" width="10.7109375" style="1105" customWidth="1"/>
    <col min="259" max="259" width="9.7109375" style="1105" bestFit="1" customWidth="1"/>
    <col min="260" max="260" width="9.42578125" style="1105" customWidth="1"/>
    <col min="261" max="261" width="11.28515625" style="1105" customWidth="1"/>
    <col min="262" max="262" width="10.140625" style="1105" bestFit="1" customWidth="1"/>
    <col min="263" max="263" width="9.5703125" style="1105" customWidth="1"/>
    <col min="264" max="264" width="11.28515625" style="1105" customWidth="1"/>
    <col min="265" max="265" width="10.5703125" style="1105" customWidth="1"/>
    <col min="266" max="266" width="11.140625" style="1105" customWidth="1"/>
    <col min="267" max="267" width="9.7109375" style="1105" customWidth="1"/>
    <col min="268" max="268" width="11.28515625" style="1105" bestFit="1" customWidth="1"/>
    <col min="269" max="269" width="20.85546875" style="1105" customWidth="1"/>
    <col min="270" max="270" width="14.28515625" style="1105" customWidth="1"/>
    <col min="271" max="271" width="10.140625" style="1105" bestFit="1" customWidth="1"/>
    <col min="272" max="272" width="14.85546875" style="1105" customWidth="1"/>
    <col min="273" max="512" width="9.140625" style="1105"/>
    <col min="513" max="513" width="24.7109375" style="1105" customWidth="1"/>
    <col min="514" max="514" width="10.7109375" style="1105" customWidth="1"/>
    <col min="515" max="515" width="9.7109375" style="1105" bestFit="1" customWidth="1"/>
    <col min="516" max="516" width="9.42578125" style="1105" customWidth="1"/>
    <col min="517" max="517" width="11.28515625" style="1105" customWidth="1"/>
    <col min="518" max="518" width="10.140625" style="1105" bestFit="1" customWidth="1"/>
    <col min="519" max="519" width="9.5703125" style="1105" customWidth="1"/>
    <col min="520" max="520" width="11.28515625" style="1105" customWidth="1"/>
    <col min="521" max="521" width="10.5703125" style="1105" customWidth="1"/>
    <col min="522" max="522" width="11.140625" style="1105" customWidth="1"/>
    <col min="523" max="523" width="9.7109375" style="1105" customWidth="1"/>
    <col min="524" max="524" width="11.28515625" style="1105" bestFit="1" customWidth="1"/>
    <col min="525" max="525" width="20.85546875" style="1105" customWidth="1"/>
    <col min="526" max="526" width="14.28515625" style="1105" customWidth="1"/>
    <col min="527" max="527" width="10.140625" style="1105" bestFit="1" customWidth="1"/>
    <col min="528" max="528" width="14.85546875" style="1105" customWidth="1"/>
    <col min="529" max="768" width="9.140625" style="1105"/>
    <col min="769" max="769" width="24.7109375" style="1105" customWidth="1"/>
    <col min="770" max="770" width="10.7109375" style="1105" customWidth="1"/>
    <col min="771" max="771" width="9.7109375" style="1105" bestFit="1" customWidth="1"/>
    <col min="772" max="772" width="9.42578125" style="1105" customWidth="1"/>
    <col min="773" max="773" width="11.28515625" style="1105" customWidth="1"/>
    <col min="774" max="774" width="10.140625" style="1105" bestFit="1" customWidth="1"/>
    <col min="775" max="775" width="9.5703125" style="1105" customWidth="1"/>
    <col min="776" max="776" width="11.28515625" style="1105" customWidth="1"/>
    <col min="777" max="777" width="10.5703125" style="1105" customWidth="1"/>
    <col min="778" max="778" width="11.140625" style="1105" customWidth="1"/>
    <col min="779" max="779" width="9.7109375" style="1105" customWidth="1"/>
    <col min="780" max="780" width="11.28515625" style="1105" bestFit="1" customWidth="1"/>
    <col min="781" max="781" width="20.85546875" style="1105" customWidth="1"/>
    <col min="782" max="782" width="14.28515625" style="1105" customWidth="1"/>
    <col min="783" max="783" width="10.140625" style="1105" bestFit="1" customWidth="1"/>
    <col min="784" max="784" width="14.85546875" style="1105" customWidth="1"/>
    <col min="785" max="1024" width="9.140625" style="1105"/>
    <col min="1025" max="1025" width="24.7109375" style="1105" customWidth="1"/>
    <col min="1026" max="1026" width="10.7109375" style="1105" customWidth="1"/>
    <col min="1027" max="1027" width="9.7109375" style="1105" bestFit="1" customWidth="1"/>
    <col min="1028" max="1028" width="9.42578125" style="1105" customWidth="1"/>
    <col min="1029" max="1029" width="11.28515625" style="1105" customWidth="1"/>
    <col min="1030" max="1030" width="10.140625" style="1105" bestFit="1" customWidth="1"/>
    <col min="1031" max="1031" width="9.5703125" style="1105" customWidth="1"/>
    <col min="1032" max="1032" width="11.28515625" style="1105" customWidth="1"/>
    <col min="1033" max="1033" width="10.5703125" style="1105" customWidth="1"/>
    <col min="1034" max="1034" width="11.140625" style="1105" customWidth="1"/>
    <col min="1035" max="1035" width="9.7109375" style="1105" customWidth="1"/>
    <col min="1036" max="1036" width="11.28515625" style="1105" bestFit="1" customWidth="1"/>
    <col min="1037" max="1037" width="20.85546875" style="1105" customWidth="1"/>
    <col min="1038" max="1038" width="14.28515625" style="1105" customWidth="1"/>
    <col min="1039" max="1039" width="10.140625" style="1105" bestFit="1" customWidth="1"/>
    <col min="1040" max="1040" width="14.85546875" style="1105" customWidth="1"/>
    <col min="1041" max="1280" width="9.140625" style="1105"/>
    <col min="1281" max="1281" width="24.7109375" style="1105" customWidth="1"/>
    <col min="1282" max="1282" width="10.7109375" style="1105" customWidth="1"/>
    <col min="1283" max="1283" width="9.7109375" style="1105" bestFit="1" customWidth="1"/>
    <col min="1284" max="1284" width="9.42578125" style="1105" customWidth="1"/>
    <col min="1285" max="1285" width="11.28515625" style="1105" customWidth="1"/>
    <col min="1286" max="1286" width="10.140625" style="1105" bestFit="1" customWidth="1"/>
    <col min="1287" max="1287" width="9.5703125" style="1105" customWidth="1"/>
    <col min="1288" max="1288" width="11.28515625" style="1105" customWidth="1"/>
    <col min="1289" max="1289" width="10.5703125" style="1105" customWidth="1"/>
    <col min="1290" max="1290" width="11.140625" style="1105" customWidth="1"/>
    <col min="1291" max="1291" width="9.7109375" style="1105" customWidth="1"/>
    <col min="1292" max="1292" width="11.28515625" style="1105" bestFit="1" customWidth="1"/>
    <col min="1293" max="1293" width="20.85546875" style="1105" customWidth="1"/>
    <col min="1294" max="1294" width="14.28515625" style="1105" customWidth="1"/>
    <col min="1295" max="1295" width="10.140625" style="1105" bestFit="1" customWidth="1"/>
    <col min="1296" max="1296" width="14.85546875" style="1105" customWidth="1"/>
    <col min="1297" max="1536" width="9.140625" style="1105"/>
    <col min="1537" max="1537" width="24.7109375" style="1105" customWidth="1"/>
    <col min="1538" max="1538" width="10.7109375" style="1105" customWidth="1"/>
    <col min="1539" max="1539" width="9.7109375" style="1105" bestFit="1" customWidth="1"/>
    <col min="1540" max="1540" width="9.42578125" style="1105" customWidth="1"/>
    <col min="1541" max="1541" width="11.28515625" style="1105" customWidth="1"/>
    <col min="1542" max="1542" width="10.140625" style="1105" bestFit="1" customWidth="1"/>
    <col min="1543" max="1543" width="9.5703125" style="1105" customWidth="1"/>
    <col min="1544" max="1544" width="11.28515625" style="1105" customWidth="1"/>
    <col min="1545" max="1545" width="10.5703125" style="1105" customWidth="1"/>
    <col min="1546" max="1546" width="11.140625" style="1105" customWidth="1"/>
    <col min="1547" max="1547" width="9.7109375" style="1105" customWidth="1"/>
    <col min="1548" max="1548" width="11.28515625" style="1105" bestFit="1" customWidth="1"/>
    <col min="1549" max="1549" width="20.85546875" style="1105" customWidth="1"/>
    <col min="1550" max="1550" width="14.28515625" style="1105" customWidth="1"/>
    <col min="1551" max="1551" width="10.140625" style="1105" bestFit="1" customWidth="1"/>
    <col min="1552" max="1552" width="14.85546875" style="1105" customWidth="1"/>
    <col min="1553" max="1792" width="9.140625" style="1105"/>
    <col min="1793" max="1793" width="24.7109375" style="1105" customWidth="1"/>
    <col min="1794" max="1794" width="10.7109375" style="1105" customWidth="1"/>
    <col min="1795" max="1795" width="9.7109375" style="1105" bestFit="1" customWidth="1"/>
    <col min="1796" max="1796" width="9.42578125" style="1105" customWidth="1"/>
    <col min="1797" max="1797" width="11.28515625" style="1105" customWidth="1"/>
    <col min="1798" max="1798" width="10.140625" style="1105" bestFit="1" customWidth="1"/>
    <col min="1799" max="1799" width="9.5703125" style="1105" customWidth="1"/>
    <col min="1800" max="1800" width="11.28515625" style="1105" customWidth="1"/>
    <col min="1801" max="1801" width="10.5703125" style="1105" customWidth="1"/>
    <col min="1802" max="1802" width="11.140625" style="1105" customWidth="1"/>
    <col min="1803" max="1803" width="9.7109375" style="1105" customWidth="1"/>
    <col min="1804" max="1804" width="11.28515625" style="1105" bestFit="1" customWidth="1"/>
    <col min="1805" max="1805" width="20.85546875" style="1105" customWidth="1"/>
    <col min="1806" max="1806" width="14.28515625" style="1105" customWidth="1"/>
    <col min="1807" max="1807" width="10.140625" style="1105" bestFit="1" customWidth="1"/>
    <col min="1808" max="1808" width="14.85546875" style="1105" customWidth="1"/>
    <col min="1809" max="2048" width="9.140625" style="1105"/>
    <col min="2049" max="2049" width="24.7109375" style="1105" customWidth="1"/>
    <col min="2050" max="2050" width="10.7109375" style="1105" customWidth="1"/>
    <col min="2051" max="2051" width="9.7109375" style="1105" bestFit="1" customWidth="1"/>
    <col min="2052" max="2052" width="9.42578125" style="1105" customWidth="1"/>
    <col min="2053" max="2053" width="11.28515625" style="1105" customWidth="1"/>
    <col min="2054" max="2054" width="10.140625" style="1105" bestFit="1" customWidth="1"/>
    <col min="2055" max="2055" width="9.5703125" style="1105" customWidth="1"/>
    <col min="2056" max="2056" width="11.28515625" style="1105" customWidth="1"/>
    <col min="2057" max="2057" width="10.5703125" style="1105" customWidth="1"/>
    <col min="2058" max="2058" width="11.140625" style="1105" customWidth="1"/>
    <col min="2059" max="2059" width="9.7109375" style="1105" customWidth="1"/>
    <col min="2060" max="2060" width="11.28515625" style="1105" bestFit="1" customWidth="1"/>
    <col min="2061" max="2061" width="20.85546875" style="1105" customWidth="1"/>
    <col min="2062" max="2062" width="14.28515625" style="1105" customWidth="1"/>
    <col min="2063" max="2063" width="10.140625" style="1105" bestFit="1" customWidth="1"/>
    <col min="2064" max="2064" width="14.85546875" style="1105" customWidth="1"/>
    <col min="2065" max="2304" width="9.140625" style="1105"/>
    <col min="2305" max="2305" width="24.7109375" style="1105" customWidth="1"/>
    <col min="2306" max="2306" width="10.7109375" style="1105" customWidth="1"/>
    <col min="2307" max="2307" width="9.7109375" style="1105" bestFit="1" customWidth="1"/>
    <col min="2308" max="2308" width="9.42578125" style="1105" customWidth="1"/>
    <col min="2309" max="2309" width="11.28515625" style="1105" customWidth="1"/>
    <col min="2310" max="2310" width="10.140625" style="1105" bestFit="1" customWidth="1"/>
    <col min="2311" max="2311" width="9.5703125" style="1105" customWidth="1"/>
    <col min="2312" max="2312" width="11.28515625" style="1105" customWidth="1"/>
    <col min="2313" max="2313" width="10.5703125" style="1105" customWidth="1"/>
    <col min="2314" max="2314" width="11.140625" style="1105" customWidth="1"/>
    <col min="2315" max="2315" width="9.7109375" style="1105" customWidth="1"/>
    <col min="2316" max="2316" width="11.28515625" style="1105" bestFit="1" customWidth="1"/>
    <col min="2317" max="2317" width="20.85546875" style="1105" customWidth="1"/>
    <col min="2318" max="2318" width="14.28515625" style="1105" customWidth="1"/>
    <col min="2319" max="2319" width="10.140625" style="1105" bestFit="1" customWidth="1"/>
    <col min="2320" max="2320" width="14.85546875" style="1105" customWidth="1"/>
    <col min="2321" max="2560" width="9.140625" style="1105"/>
    <col min="2561" max="2561" width="24.7109375" style="1105" customWidth="1"/>
    <col min="2562" max="2562" width="10.7109375" style="1105" customWidth="1"/>
    <col min="2563" max="2563" width="9.7109375" style="1105" bestFit="1" customWidth="1"/>
    <col min="2564" max="2564" width="9.42578125" style="1105" customWidth="1"/>
    <col min="2565" max="2565" width="11.28515625" style="1105" customWidth="1"/>
    <col min="2566" max="2566" width="10.140625" style="1105" bestFit="1" customWidth="1"/>
    <col min="2567" max="2567" width="9.5703125" style="1105" customWidth="1"/>
    <col min="2568" max="2568" width="11.28515625" style="1105" customWidth="1"/>
    <col min="2569" max="2569" width="10.5703125" style="1105" customWidth="1"/>
    <col min="2570" max="2570" width="11.140625" style="1105" customWidth="1"/>
    <col min="2571" max="2571" width="9.7109375" style="1105" customWidth="1"/>
    <col min="2572" max="2572" width="11.28515625" style="1105" bestFit="1" customWidth="1"/>
    <col min="2573" max="2573" width="20.85546875" style="1105" customWidth="1"/>
    <col min="2574" max="2574" width="14.28515625" style="1105" customWidth="1"/>
    <col min="2575" max="2575" width="10.140625" style="1105" bestFit="1" customWidth="1"/>
    <col min="2576" max="2576" width="14.85546875" style="1105" customWidth="1"/>
    <col min="2577" max="2816" width="9.140625" style="1105"/>
    <col min="2817" max="2817" width="24.7109375" style="1105" customWidth="1"/>
    <col min="2818" max="2818" width="10.7109375" style="1105" customWidth="1"/>
    <col min="2819" max="2819" width="9.7109375" style="1105" bestFit="1" customWidth="1"/>
    <col min="2820" max="2820" width="9.42578125" style="1105" customWidth="1"/>
    <col min="2821" max="2821" width="11.28515625" style="1105" customWidth="1"/>
    <col min="2822" max="2822" width="10.140625" style="1105" bestFit="1" customWidth="1"/>
    <col min="2823" max="2823" width="9.5703125" style="1105" customWidth="1"/>
    <col min="2824" max="2824" width="11.28515625" style="1105" customWidth="1"/>
    <col min="2825" max="2825" width="10.5703125" style="1105" customWidth="1"/>
    <col min="2826" max="2826" width="11.140625" style="1105" customWidth="1"/>
    <col min="2827" max="2827" width="9.7109375" style="1105" customWidth="1"/>
    <col min="2828" max="2828" width="11.28515625" style="1105" bestFit="1" customWidth="1"/>
    <col min="2829" max="2829" width="20.85546875" style="1105" customWidth="1"/>
    <col min="2830" max="2830" width="14.28515625" style="1105" customWidth="1"/>
    <col min="2831" max="2831" width="10.140625" style="1105" bestFit="1" customWidth="1"/>
    <col min="2832" max="2832" width="14.85546875" style="1105" customWidth="1"/>
    <col min="2833" max="3072" width="9.140625" style="1105"/>
    <col min="3073" max="3073" width="24.7109375" style="1105" customWidth="1"/>
    <col min="3074" max="3074" width="10.7109375" style="1105" customWidth="1"/>
    <col min="3075" max="3075" width="9.7109375" style="1105" bestFit="1" customWidth="1"/>
    <col min="3076" max="3076" width="9.42578125" style="1105" customWidth="1"/>
    <col min="3077" max="3077" width="11.28515625" style="1105" customWidth="1"/>
    <col min="3078" max="3078" width="10.140625" style="1105" bestFit="1" customWidth="1"/>
    <col min="3079" max="3079" width="9.5703125" style="1105" customWidth="1"/>
    <col min="3080" max="3080" width="11.28515625" style="1105" customWidth="1"/>
    <col min="3081" max="3081" width="10.5703125" style="1105" customWidth="1"/>
    <col min="3082" max="3082" width="11.140625" style="1105" customWidth="1"/>
    <col min="3083" max="3083" width="9.7109375" style="1105" customWidth="1"/>
    <col min="3084" max="3084" width="11.28515625" style="1105" bestFit="1" customWidth="1"/>
    <col min="3085" max="3085" width="20.85546875" style="1105" customWidth="1"/>
    <col min="3086" max="3086" width="14.28515625" style="1105" customWidth="1"/>
    <col min="3087" max="3087" width="10.140625" style="1105" bestFit="1" customWidth="1"/>
    <col min="3088" max="3088" width="14.85546875" style="1105" customWidth="1"/>
    <col min="3089" max="3328" width="9.140625" style="1105"/>
    <col min="3329" max="3329" width="24.7109375" style="1105" customWidth="1"/>
    <col min="3330" max="3330" width="10.7109375" style="1105" customWidth="1"/>
    <col min="3331" max="3331" width="9.7109375" style="1105" bestFit="1" customWidth="1"/>
    <col min="3332" max="3332" width="9.42578125" style="1105" customWidth="1"/>
    <col min="3333" max="3333" width="11.28515625" style="1105" customWidth="1"/>
    <col min="3334" max="3334" width="10.140625" style="1105" bestFit="1" customWidth="1"/>
    <col min="3335" max="3335" width="9.5703125" style="1105" customWidth="1"/>
    <col min="3336" max="3336" width="11.28515625" style="1105" customWidth="1"/>
    <col min="3337" max="3337" width="10.5703125" style="1105" customWidth="1"/>
    <col min="3338" max="3338" width="11.140625" style="1105" customWidth="1"/>
    <col min="3339" max="3339" width="9.7109375" style="1105" customWidth="1"/>
    <col min="3340" max="3340" width="11.28515625" style="1105" bestFit="1" customWidth="1"/>
    <col min="3341" max="3341" width="20.85546875" style="1105" customWidth="1"/>
    <col min="3342" max="3342" width="14.28515625" style="1105" customWidth="1"/>
    <col min="3343" max="3343" width="10.140625" style="1105" bestFit="1" customWidth="1"/>
    <col min="3344" max="3344" width="14.85546875" style="1105" customWidth="1"/>
    <col min="3345" max="3584" width="9.140625" style="1105"/>
    <col min="3585" max="3585" width="24.7109375" style="1105" customWidth="1"/>
    <col min="3586" max="3586" width="10.7109375" style="1105" customWidth="1"/>
    <col min="3587" max="3587" width="9.7109375" style="1105" bestFit="1" customWidth="1"/>
    <col min="3588" max="3588" width="9.42578125" style="1105" customWidth="1"/>
    <col min="3589" max="3589" width="11.28515625" style="1105" customWidth="1"/>
    <col min="3590" max="3590" width="10.140625" style="1105" bestFit="1" customWidth="1"/>
    <col min="3591" max="3591" width="9.5703125" style="1105" customWidth="1"/>
    <col min="3592" max="3592" width="11.28515625" style="1105" customWidth="1"/>
    <col min="3593" max="3593" width="10.5703125" style="1105" customWidth="1"/>
    <col min="3594" max="3594" width="11.140625" style="1105" customWidth="1"/>
    <col min="3595" max="3595" width="9.7109375" style="1105" customWidth="1"/>
    <col min="3596" max="3596" width="11.28515625" style="1105" bestFit="1" customWidth="1"/>
    <col min="3597" max="3597" width="20.85546875" style="1105" customWidth="1"/>
    <col min="3598" max="3598" width="14.28515625" style="1105" customWidth="1"/>
    <col min="3599" max="3599" width="10.140625" style="1105" bestFit="1" customWidth="1"/>
    <col min="3600" max="3600" width="14.85546875" style="1105" customWidth="1"/>
    <col min="3601" max="3840" width="9.140625" style="1105"/>
    <col min="3841" max="3841" width="24.7109375" style="1105" customWidth="1"/>
    <col min="3842" max="3842" width="10.7109375" style="1105" customWidth="1"/>
    <col min="3843" max="3843" width="9.7109375" style="1105" bestFit="1" customWidth="1"/>
    <col min="3844" max="3844" width="9.42578125" style="1105" customWidth="1"/>
    <col min="3845" max="3845" width="11.28515625" style="1105" customWidth="1"/>
    <col min="3846" max="3846" width="10.140625" style="1105" bestFit="1" customWidth="1"/>
    <col min="3847" max="3847" width="9.5703125" style="1105" customWidth="1"/>
    <col min="3848" max="3848" width="11.28515625" style="1105" customWidth="1"/>
    <col min="3849" max="3849" width="10.5703125" style="1105" customWidth="1"/>
    <col min="3850" max="3850" width="11.140625" style="1105" customWidth="1"/>
    <col min="3851" max="3851" width="9.7109375" style="1105" customWidth="1"/>
    <col min="3852" max="3852" width="11.28515625" style="1105" bestFit="1" customWidth="1"/>
    <col min="3853" max="3853" width="20.85546875" style="1105" customWidth="1"/>
    <col min="3854" max="3854" width="14.28515625" style="1105" customWidth="1"/>
    <col min="3855" max="3855" width="10.140625" style="1105" bestFit="1" customWidth="1"/>
    <col min="3856" max="3856" width="14.85546875" style="1105" customWidth="1"/>
    <col min="3857" max="4096" width="9.140625" style="1105"/>
    <col min="4097" max="4097" width="24.7109375" style="1105" customWidth="1"/>
    <col min="4098" max="4098" width="10.7109375" style="1105" customWidth="1"/>
    <col min="4099" max="4099" width="9.7109375" style="1105" bestFit="1" customWidth="1"/>
    <col min="4100" max="4100" width="9.42578125" style="1105" customWidth="1"/>
    <col min="4101" max="4101" width="11.28515625" style="1105" customWidth="1"/>
    <col min="4102" max="4102" width="10.140625" style="1105" bestFit="1" customWidth="1"/>
    <col min="4103" max="4103" width="9.5703125" style="1105" customWidth="1"/>
    <col min="4104" max="4104" width="11.28515625" style="1105" customWidth="1"/>
    <col min="4105" max="4105" width="10.5703125" style="1105" customWidth="1"/>
    <col min="4106" max="4106" width="11.140625" style="1105" customWidth="1"/>
    <col min="4107" max="4107" width="9.7109375" style="1105" customWidth="1"/>
    <col min="4108" max="4108" width="11.28515625" style="1105" bestFit="1" customWidth="1"/>
    <col min="4109" max="4109" width="20.85546875" style="1105" customWidth="1"/>
    <col min="4110" max="4110" width="14.28515625" style="1105" customWidth="1"/>
    <col min="4111" max="4111" width="10.140625" style="1105" bestFit="1" customWidth="1"/>
    <col min="4112" max="4112" width="14.85546875" style="1105" customWidth="1"/>
    <col min="4113" max="4352" width="9.140625" style="1105"/>
    <col min="4353" max="4353" width="24.7109375" style="1105" customWidth="1"/>
    <col min="4354" max="4354" width="10.7109375" style="1105" customWidth="1"/>
    <col min="4355" max="4355" width="9.7109375" style="1105" bestFit="1" customWidth="1"/>
    <col min="4356" max="4356" width="9.42578125" style="1105" customWidth="1"/>
    <col min="4357" max="4357" width="11.28515625" style="1105" customWidth="1"/>
    <col min="4358" max="4358" width="10.140625" style="1105" bestFit="1" customWidth="1"/>
    <col min="4359" max="4359" width="9.5703125" style="1105" customWidth="1"/>
    <col min="4360" max="4360" width="11.28515625" style="1105" customWidth="1"/>
    <col min="4361" max="4361" width="10.5703125" style="1105" customWidth="1"/>
    <col min="4362" max="4362" width="11.140625" style="1105" customWidth="1"/>
    <col min="4363" max="4363" width="9.7109375" style="1105" customWidth="1"/>
    <col min="4364" max="4364" width="11.28515625" style="1105" bestFit="1" customWidth="1"/>
    <col min="4365" max="4365" width="20.85546875" style="1105" customWidth="1"/>
    <col min="4366" max="4366" width="14.28515625" style="1105" customWidth="1"/>
    <col min="4367" max="4367" width="10.140625" style="1105" bestFit="1" customWidth="1"/>
    <col min="4368" max="4368" width="14.85546875" style="1105" customWidth="1"/>
    <col min="4369" max="4608" width="9.140625" style="1105"/>
    <col min="4609" max="4609" width="24.7109375" style="1105" customWidth="1"/>
    <col min="4610" max="4610" width="10.7109375" style="1105" customWidth="1"/>
    <col min="4611" max="4611" width="9.7109375" style="1105" bestFit="1" customWidth="1"/>
    <col min="4612" max="4612" width="9.42578125" style="1105" customWidth="1"/>
    <col min="4613" max="4613" width="11.28515625" style="1105" customWidth="1"/>
    <col min="4614" max="4614" width="10.140625" style="1105" bestFit="1" customWidth="1"/>
    <col min="4615" max="4615" width="9.5703125" style="1105" customWidth="1"/>
    <col min="4616" max="4616" width="11.28515625" style="1105" customWidth="1"/>
    <col min="4617" max="4617" width="10.5703125" style="1105" customWidth="1"/>
    <col min="4618" max="4618" width="11.140625" style="1105" customWidth="1"/>
    <col min="4619" max="4619" width="9.7109375" style="1105" customWidth="1"/>
    <col min="4620" max="4620" width="11.28515625" style="1105" bestFit="1" customWidth="1"/>
    <col min="4621" max="4621" width="20.85546875" style="1105" customWidth="1"/>
    <col min="4622" max="4622" width="14.28515625" style="1105" customWidth="1"/>
    <col min="4623" max="4623" width="10.140625" style="1105" bestFit="1" customWidth="1"/>
    <col min="4624" max="4624" width="14.85546875" style="1105" customWidth="1"/>
    <col min="4625" max="4864" width="9.140625" style="1105"/>
    <col min="4865" max="4865" width="24.7109375" style="1105" customWidth="1"/>
    <col min="4866" max="4866" width="10.7109375" style="1105" customWidth="1"/>
    <col min="4867" max="4867" width="9.7109375" style="1105" bestFit="1" customWidth="1"/>
    <col min="4868" max="4868" width="9.42578125" style="1105" customWidth="1"/>
    <col min="4869" max="4869" width="11.28515625" style="1105" customWidth="1"/>
    <col min="4870" max="4870" width="10.140625" style="1105" bestFit="1" customWidth="1"/>
    <col min="4871" max="4871" width="9.5703125" style="1105" customWidth="1"/>
    <col min="4872" max="4872" width="11.28515625" style="1105" customWidth="1"/>
    <col min="4873" max="4873" width="10.5703125" style="1105" customWidth="1"/>
    <col min="4874" max="4874" width="11.140625" style="1105" customWidth="1"/>
    <col min="4875" max="4875" width="9.7109375" style="1105" customWidth="1"/>
    <col min="4876" max="4876" width="11.28515625" style="1105" bestFit="1" customWidth="1"/>
    <col min="4877" max="4877" width="20.85546875" style="1105" customWidth="1"/>
    <col min="4878" max="4878" width="14.28515625" style="1105" customWidth="1"/>
    <col min="4879" max="4879" width="10.140625" style="1105" bestFit="1" customWidth="1"/>
    <col min="4880" max="4880" width="14.85546875" style="1105" customWidth="1"/>
    <col min="4881" max="5120" width="9.140625" style="1105"/>
    <col min="5121" max="5121" width="24.7109375" style="1105" customWidth="1"/>
    <col min="5122" max="5122" width="10.7109375" style="1105" customWidth="1"/>
    <col min="5123" max="5123" width="9.7109375" style="1105" bestFit="1" customWidth="1"/>
    <col min="5124" max="5124" width="9.42578125" style="1105" customWidth="1"/>
    <col min="5125" max="5125" width="11.28515625" style="1105" customWidth="1"/>
    <col min="5126" max="5126" width="10.140625" style="1105" bestFit="1" customWidth="1"/>
    <col min="5127" max="5127" width="9.5703125" style="1105" customWidth="1"/>
    <col min="5128" max="5128" width="11.28515625" style="1105" customWidth="1"/>
    <col min="5129" max="5129" width="10.5703125" style="1105" customWidth="1"/>
    <col min="5130" max="5130" width="11.140625" style="1105" customWidth="1"/>
    <col min="5131" max="5131" width="9.7109375" style="1105" customWidth="1"/>
    <col min="5132" max="5132" width="11.28515625" style="1105" bestFit="1" customWidth="1"/>
    <col min="5133" max="5133" width="20.85546875" style="1105" customWidth="1"/>
    <col min="5134" max="5134" width="14.28515625" style="1105" customWidth="1"/>
    <col min="5135" max="5135" width="10.140625" style="1105" bestFit="1" customWidth="1"/>
    <col min="5136" max="5136" width="14.85546875" style="1105" customWidth="1"/>
    <col min="5137" max="5376" width="9.140625" style="1105"/>
    <col min="5377" max="5377" width="24.7109375" style="1105" customWidth="1"/>
    <col min="5378" max="5378" width="10.7109375" style="1105" customWidth="1"/>
    <col min="5379" max="5379" width="9.7109375" style="1105" bestFit="1" customWidth="1"/>
    <col min="5380" max="5380" width="9.42578125" style="1105" customWidth="1"/>
    <col min="5381" max="5381" width="11.28515625" style="1105" customWidth="1"/>
    <col min="5382" max="5382" width="10.140625" style="1105" bestFit="1" customWidth="1"/>
    <col min="5383" max="5383" width="9.5703125" style="1105" customWidth="1"/>
    <col min="5384" max="5384" width="11.28515625" style="1105" customWidth="1"/>
    <col min="5385" max="5385" width="10.5703125" style="1105" customWidth="1"/>
    <col min="5386" max="5386" width="11.140625" style="1105" customWidth="1"/>
    <col min="5387" max="5387" width="9.7109375" style="1105" customWidth="1"/>
    <col min="5388" max="5388" width="11.28515625" style="1105" bestFit="1" customWidth="1"/>
    <col min="5389" max="5389" width="20.85546875" style="1105" customWidth="1"/>
    <col min="5390" max="5390" width="14.28515625" style="1105" customWidth="1"/>
    <col min="5391" max="5391" width="10.140625" style="1105" bestFit="1" customWidth="1"/>
    <col min="5392" max="5392" width="14.85546875" style="1105" customWidth="1"/>
    <col min="5393" max="5632" width="9.140625" style="1105"/>
    <col min="5633" max="5633" width="24.7109375" style="1105" customWidth="1"/>
    <col min="5634" max="5634" width="10.7109375" style="1105" customWidth="1"/>
    <col min="5635" max="5635" width="9.7109375" style="1105" bestFit="1" customWidth="1"/>
    <col min="5636" max="5636" width="9.42578125" style="1105" customWidth="1"/>
    <col min="5637" max="5637" width="11.28515625" style="1105" customWidth="1"/>
    <col min="5638" max="5638" width="10.140625" style="1105" bestFit="1" customWidth="1"/>
    <col min="5639" max="5639" width="9.5703125" style="1105" customWidth="1"/>
    <col min="5640" max="5640" width="11.28515625" style="1105" customWidth="1"/>
    <col min="5641" max="5641" width="10.5703125" style="1105" customWidth="1"/>
    <col min="5642" max="5642" width="11.140625" style="1105" customWidth="1"/>
    <col min="5643" max="5643" width="9.7109375" style="1105" customWidth="1"/>
    <col min="5644" max="5644" width="11.28515625" style="1105" bestFit="1" customWidth="1"/>
    <col min="5645" max="5645" width="20.85546875" style="1105" customWidth="1"/>
    <col min="5646" max="5646" width="14.28515625" style="1105" customWidth="1"/>
    <col min="5647" max="5647" width="10.140625" style="1105" bestFit="1" customWidth="1"/>
    <col min="5648" max="5648" width="14.85546875" style="1105" customWidth="1"/>
    <col min="5649" max="5888" width="9.140625" style="1105"/>
    <col min="5889" max="5889" width="24.7109375" style="1105" customWidth="1"/>
    <col min="5890" max="5890" width="10.7109375" style="1105" customWidth="1"/>
    <col min="5891" max="5891" width="9.7109375" style="1105" bestFit="1" customWidth="1"/>
    <col min="5892" max="5892" width="9.42578125" style="1105" customWidth="1"/>
    <col min="5893" max="5893" width="11.28515625" style="1105" customWidth="1"/>
    <col min="5894" max="5894" width="10.140625" style="1105" bestFit="1" customWidth="1"/>
    <col min="5895" max="5895" width="9.5703125" style="1105" customWidth="1"/>
    <col min="5896" max="5896" width="11.28515625" style="1105" customWidth="1"/>
    <col min="5897" max="5897" width="10.5703125" style="1105" customWidth="1"/>
    <col min="5898" max="5898" width="11.140625" style="1105" customWidth="1"/>
    <col min="5899" max="5899" width="9.7109375" style="1105" customWidth="1"/>
    <col min="5900" max="5900" width="11.28515625" style="1105" bestFit="1" customWidth="1"/>
    <col min="5901" max="5901" width="20.85546875" style="1105" customWidth="1"/>
    <col min="5902" max="5902" width="14.28515625" style="1105" customWidth="1"/>
    <col min="5903" max="5903" width="10.140625" style="1105" bestFit="1" customWidth="1"/>
    <col min="5904" max="5904" width="14.85546875" style="1105" customWidth="1"/>
    <col min="5905" max="6144" width="9.140625" style="1105"/>
    <col min="6145" max="6145" width="24.7109375" style="1105" customWidth="1"/>
    <col min="6146" max="6146" width="10.7109375" style="1105" customWidth="1"/>
    <col min="6147" max="6147" width="9.7109375" style="1105" bestFit="1" customWidth="1"/>
    <col min="6148" max="6148" width="9.42578125" style="1105" customWidth="1"/>
    <col min="6149" max="6149" width="11.28515625" style="1105" customWidth="1"/>
    <col min="6150" max="6150" width="10.140625" style="1105" bestFit="1" customWidth="1"/>
    <col min="6151" max="6151" width="9.5703125" style="1105" customWidth="1"/>
    <col min="6152" max="6152" width="11.28515625" style="1105" customWidth="1"/>
    <col min="6153" max="6153" width="10.5703125" style="1105" customWidth="1"/>
    <col min="6154" max="6154" width="11.140625" style="1105" customWidth="1"/>
    <col min="6155" max="6155" width="9.7109375" style="1105" customWidth="1"/>
    <col min="6156" max="6156" width="11.28515625" style="1105" bestFit="1" customWidth="1"/>
    <col min="6157" max="6157" width="20.85546875" style="1105" customWidth="1"/>
    <col min="6158" max="6158" width="14.28515625" style="1105" customWidth="1"/>
    <col min="6159" max="6159" width="10.140625" style="1105" bestFit="1" customWidth="1"/>
    <col min="6160" max="6160" width="14.85546875" style="1105" customWidth="1"/>
    <col min="6161" max="6400" width="9.140625" style="1105"/>
    <col min="6401" max="6401" width="24.7109375" style="1105" customWidth="1"/>
    <col min="6402" max="6402" width="10.7109375" style="1105" customWidth="1"/>
    <col min="6403" max="6403" width="9.7109375" style="1105" bestFit="1" customWidth="1"/>
    <col min="6404" max="6404" width="9.42578125" style="1105" customWidth="1"/>
    <col min="6405" max="6405" width="11.28515625" style="1105" customWidth="1"/>
    <col min="6406" max="6406" width="10.140625" style="1105" bestFit="1" customWidth="1"/>
    <col min="6407" max="6407" width="9.5703125" style="1105" customWidth="1"/>
    <col min="6408" max="6408" width="11.28515625" style="1105" customWidth="1"/>
    <col min="6409" max="6409" width="10.5703125" style="1105" customWidth="1"/>
    <col min="6410" max="6410" width="11.140625" style="1105" customWidth="1"/>
    <col min="6411" max="6411" width="9.7109375" style="1105" customWidth="1"/>
    <col min="6412" max="6412" width="11.28515625" style="1105" bestFit="1" customWidth="1"/>
    <col min="6413" max="6413" width="20.85546875" style="1105" customWidth="1"/>
    <col min="6414" max="6414" width="14.28515625" style="1105" customWidth="1"/>
    <col min="6415" max="6415" width="10.140625" style="1105" bestFit="1" customWidth="1"/>
    <col min="6416" max="6416" width="14.85546875" style="1105" customWidth="1"/>
    <col min="6417" max="6656" width="9.140625" style="1105"/>
    <col min="6657" max="6657" width="24.7109375" style="1105" customWidth="1"/>
    <col min="6658" max="6658" width="10.7109375" style="1105" customWidth="1"/>
    <col min="6659" max="6659" width="9.7109375" style="1105" bestFit="1" customWidth="1"/>
    <col min="6660" max="6660" width="9.42578125" style="1105" customWidth="1"/>
    <col min="6661" max="6661" width="11.28515625" style="1105" customWidth="1"/>
    <col min="6662" max="6662" width="10.140625" style="1105" bestFit="1" customWidth="1"/>
    <col min="6663" max="6663" width="9.5703125" style="1105" customWidth="1"/>
    <col min="6664" max="6664" width="11.28515625" style="1105" customWidth="1"/>
    <col min="6665" max="6665" width="10.5703125" style="1105" customWidth="1"/>
    <col min="6666" max="6666" width="11.140625" style="1105" customWidth="1"/>
    <col min="6667" max="6667" width="9.7109375" style="1105" customWidth="1"/>
    <col min="6668" max="6668" width="11.28515625" style="1105" bestFit="1" customWidth="1"/>
    <col min="6669" max="6669" width="20.85546875" style="1105" customWidth="1"/>
    <col min="6670" max="6670" width="14.28515625" style="1105" customWidth="1"/>
    <col min="6671" max="6671" width="10.140625" style="1105" bestFit="1" customWidth="1"/>
    <col min="6672" max="6672" width="14.85546875" style="1105" customWidth="1"/>
    <col min="6673" max="6912" width="9.140625" style="1105"/>
    <col min="6913" max="6913" width="24.7109375" style="1105" customWidth="1"/>
    <col min="6914" max="6914" width="10.7109375" style="1105" customWidth="1"/>
    <col min="6915" max="6915" width="9.7109375" style="1105" bestFit="1" customWidth="1"/>
    <col min="6916" max="6916" width="9.42578125" style="1105" customWidth="1"/>
    <col min="6917" max="6917" width="11.28515625" style="1105" customWidth="1"/>
    <col min="6918" max="6918" width="10.140625" style="1105" bestFit="1" customWidth="1"/>
    <col min="6919" max="6919" width="9.5703125" style="1105" customWidth="1"/>
    <col min="6920" max="6920" width="11.28515625" style="1105" customWidth="1"/>
    <col min="6921" max="6921" width="10.5703125" style="1105" customWidth="1"/>
    <col min="6922" max="6922" width="11.140625" style="1105" customWidth="1"/>
    <col min="6923" max="6923" width="9.7109375" style="1105" customWidth="1"/>
    <col min="6924" max="6924" width="11.28515625" style="1105" bestFit="1" customWidth="1"/>
    <col min="6925" max="6925" width="20.85546875" style="1105" customWidth="1"/>
    <col min="6926" max="6926" width="14.28515625" style="1105" customWidth="1"/>
    <col min="6927" max="6927" width="10.140625" style="1105" bestFit="1" customWidth="1"/>
    <col min="6928" max="6928" width="14.85546875" style="1105" customWidth="1"/>
    <col min="6929" max="7168" width="9.140625" style="1105"/>
    <col min="7169" max="7169" width="24.7109375" style="1105" customWidth="1"/>
    <col min="7170" max="7170" width="10.7109375" style="1105" customWidth="1"/>
    <col min="7171" max="7171" width="9.7109375" style="1105" bestFit="1" customWidth="1"/>
    <col min="7172" max="7172" width="9.42578125" style="1105" customWidth="1"/>
    <col min="7173" max="7173" width="11.28515625" style="1105" customWidth="1"/>
    <col min="7174" max="7174" width="10.140625" style="1105" bestFit="1" customWidth="1"/>
    <col min="7175" max="7175" width="9.5703125" style="1105" customWidth="1"/>
    <col min="7176" max="7176" width="11.28515625" style="1105" customWidth="1"/>
    <col min="7177" max="7177" width="10.5703125" style="1105" customWidth="1"/>
    <col min="7178" max="7178" width="11.140625" style="1105" customWidth="1"/>
    <col min="7179" max="7179" width="9.7109375" style="1105" customWidth="1"/>
    <col min="7180" max="7180" width="11.28515625" style="1105" bestFit="1" customWidth="1"/>
    <col min="7181" max="7181" width="20.85546875" style="1105" customWidth="1"/>
    <col min="7182" max="7182" width="14.28515625" style="1105" customWidth="1"/>
    <col min="7183" max="7183" width="10.140625" style="1105" bestFit="1" customWidth="1"/>
    <col min="7184" max="7184" width="14.85546875" style="1105" customWidth="1"/>
    <col min="7185" max="7424" width="9.140625" style="1105"/>
    <col min="7425" max="7425" width="24.7109375" style="1105" customWidth="1"/>
    <col min="7426" max="7426" width="10.7109375" style="1105" customWidth="1"/>
    <col min="7427" max="7427" width="9.7109375" style="1105" bestFit="1" customWidth="1"/>
    <col min="7428" max="7428" width="9.42578125" style="1105" customWidth="1"/>
    <col min="7429" max="7429" width="11.28515625" style="1105" customWidth="1"/>
    <col min="7430" max="7430" width="10.140625" style="1105" bestFit="1" customWidth="1"/>
    <col min="7431" max="7431" width="9.5703125" style="1105" customWidth="1"/>
    <col min="7432" max="7432" width="11.28515625" style="1105" customWidth="1"/>
    <col min="7433" max="7433" width="10.5703125" style="1105" customWidth="1"/>
    <col min="7434" max="7434" width="11.140625" style="1105" customWidth="1"/>
    <col min="7435" max="7435" width="9.7109375" style="1105" customWidth="1"/>
    <col min="7436" max="7436" width="11.28515625" style="1105" bestFit="1" customWidth="1"/>
    <col min="7437" max="7437" width="20.85546875" style="1105" customWidth="1"/>
    <col min="7438" max="7438" width="14.28515625" style="1105" customWidth="1"/>
    <col min="7439" max="7439" width="10.140625" style="1105" bestFit="1" customWidth="1"/>
    <col min="7440" max="7440" width="14.85546875" style="1105" customWidth="1"/>
    <col min="7441" max="7680" width="9.140625" style="1105"/>
    <col min="7681" max="7681" width="24.7109375" style="1105" customWidth="1"/>
    <col min="7682" max="7682" width="10.7109375" style="1105" customWidth="1"/>
    <col min="7683" max="7683" width="9.7109375" style="1105" bestFit="1" customWidth="1"/>
    <col min="7684" max="7684" width="9.42578125" style="1105" customWidth="1"/>
    <col min="7685" max="7685" width="11.28515625" style="1105" customWidth="1"/>
    <col min="7686" max="7686" width="10.140625" style="1105" bestFit="1" customWidth="1"/>
    <col min="7687" max="7687" width="9.5703125" style="1105" customWidth="1"/>
    <col min="7688" max="7688" width="11.28515625" style="1105" customWidth="1"/>
    <col min="7689" max="7689" width="10.5703125" style="1105" customWidth="1"/>
    <col min="7690" max="7690" width="11.140625" style="1105" customWidth="1"/>
    <col min="7691" max="7691" width="9.7109375" style="1105" customWidth="1"/>
    <col min="7692" max="7692" width="11.28515625" style="1105" bestFit="1" customWidth="1"/>
    <col min="7693" max="7693" width="20.85546875" style="1105" customWidth="1"/>
    <col min="7694" max="7694" width="14.28515625" style="1105" customWidth="1"/>
    <col min="7695" max="7695" width="10.140625" style="1105" bestFit="1" customWidth="1"/>
    <col min="7696" max="7696" width="14.85546875" style="1105" customWidth="1"/>
    <col min="7697" max="7936" width="9.140625" style="1105"/>
    <col min="7937" max="7937" width="24.7109375" style="1105" customWidth="1"/>
    <col min="7938" max="7938" width="10.7109375" style="1105" customWidth="1"/>
    <col min="7939" max="7939" width="9.7109375" style="1105" bestFit="1" customWidth="1"/>
    <col min="7940" max="7940" width="9.42578125" style="1105" customWidth="1"/>
    <col min="7941" max="7941" width="11.28515625" style="1105" customWidth="1"/>
    <col min="7942" max="7942" width="10.140625" style="1105" bestFit="1" customWidth="1"/>
    <col min="7943" max="7943" width="9.5703125" style="1105" customWidth="1"/>
    <col min="7944" max="7944" width="11.28515625" style="1105" customWidth="1"/>
    <col min="7945" max="7945" width="10.5703125" style="1105" customWidth="1"/>
    <col min="7946" max="7946" width="11.140625" style="1105" customWidth="1"/>
    <col min="7947" max="7947" width="9.7109375" style="1105" customWidth="1"/>
    <col min="7948" max="7948" width="11.28515625" style="1105" bestFit="1" customWidth="1"/>
    <col min="7949" max="7949" width="20.85546875" style="1105" customWidth="1"/>
    <col min="7950" max="7950" width="14.28515625" style="1105" customWidth="1"/>
    <col min="7951" max="7951" width="10.140625" style="1105" bestFit="1" customWidth="1"/>
    <col min="7952" max="7952" width="14.85546875" style="1105" customWidth="1"/>
    <col min="7953" max="8192" width="9.140625" style="1105"/>
    <col min="8193" max="8193" width="24.7109375" style="1105" customWidth="1"/>
    <col min="8194" max="8194" width="10.7109375" style="1105" customWidth="1"/>
    <col min="8195" max="8195" width="9.7109375" style="1105" bestFit="1" customWidth="1"/>
    <col min="8196" max="8196" width="9.42578125" style="1105" customWidth="1"/>
    <col min="8197" max="8197" width="11.28515625" style="1105" customWidth="1"/>
    <col min="8198" max="8198" width="10.140625" style="1105" bestFit="1" customWidth="1"/>
    <col min="8199" max="8199" width="9.5703125" style="1105" customWidth="1"/>
    <col min="8200" max="8200" width="11.28515625" style="1105" customWidth="1"/>
    <col min="8201" max="8201" width="10.5703125" style="1105" customWidth="1"/>
    <col min="8202" max="8202" width="11.140625" style="1105" customWidth="1"/>
    <col min="8203" max="8203" width="9.7109375" style="1105" customWidth="1"/>
    <col min="8204" max="8204" width="11.28515625" style="1105" bestFit="1" customWidth="1"/>
    <col min="8205" max="8205" width="20.85546875" style="1105" customWidth="1"/>
    <col min="8206" max="8206" width="14.28515625" style="1105" customWidth="1"/>
    <col min="8207" max="8207" width="10.140625" style="1105" bestFit="1" customWidth="1"/>
    <col min="8208" max="8208" width="14.85546875" style="1105" customWidth="1"/>
    <col min="8209" max="8448" width="9.140625" style="1105"/>
    <col min="8449" max="8449" width="24.7109375" style="1105" customWidth="1"/>
    <col min="8450" max="8450" width="10.7109375" style="1105" customWidth="1"/>
    <col min="8451" max="8451" width="9.7109375" style="1105" bestFit="1" customWidth="1"/>
    <col min="8452" max="8452" width="9.42578125" style="1105" customWidth="1"/>
    <col min="8453" max="8453" width="11.28515625" style="1105" customWidth="1"/>
    <col min="8454" max="8454" width="10.140625" style="1105" bestFit="1" customWidth="1"/>
    <col min="8455" max="8455" width="9.5703125" style="1105" customWidth="1"/>
    <col min="8456" max="8456" width="11.28515625" style="1105" customWidth="1"/>
    <col min="8457" max="8457" width="10.5703125" style="1105" customWidth="1"/>
    <col min="8458" max="8458" width="11.140625" style="1105" customWidth="1"/>
    <col min="8459" max="8459" width="9.7109375" style="1105" customWidth="1"/>
    <col min="8460" max="8460" width="11.28515625" style="1105" bestFit="1" customWidth="1"/>
    <col min="8461" max="8461" width="20.85546875" style="1105" customWidth="1"/>
    <col min="8462" max="8462" width="14.28515625" style="1105" customWidth="1"/>
    <col min="8463" max="8463" width="10.140625" style="1105" bestFit="1" customWidth="1"/>
    <col min="8464" max="8464" width="14.85546875" style="1105" customWidth="1"/>
    <col min="8465" max="8704" width="9.140625" style="1105"/>
    <col min="8705" max="8705" width="24.7109375" style="1105" customWidth="1"/>
    <col min="8706" max="8706" width="10.7109375" style="1105" customWidth="1"/>
    <col min="8707" max="8707" width="9.7109375" style="1105" bestFit="1" customWidth="1"/>
    <col min="8708" max="8708" width="9.42578125" style="1105" customWidth="1"/>
    <col min="8709" max="8709" width="11.28515625" style="1105" customWidth="1"/>
    <col min="8710" max="8710" width="10.140625" style="1105" bestFit="1" customWidth="1"/>
    <col min="8711" max="8711" width="9.5703125" style="1105" customWidth="1"/>
    <col min="8712" max="8712" width="11.28515625" style="1105" customWidth="1"/>
    <col min="8713" max="8713" width="10.5703125" style="1105" customWidth="1"/>
    <col min="8714" max="8714" width="11.140625" style="1105" customWidth="1"/>
    <col min="8715" max="8715" width="9.7109375" style="1105" customWidth="1"/>
    <col min="8716" max="8716" width="11.28515625" style="1105" bestFit="1" customWidth="1"/>
    <col min="8717" max="8717" width="20.85546875" style="1105" customWidth="1"/>
    <col min="8718" max="8718" width="14.28515625" style="1105" customWidth="1"/>
    <col min="8719" max="8719" width="10.140625" style="1105" bestFit="1" customWidth="1"/>
    <col min="8720" max="8720" width="14.85546875" style="1105" customWidth="1"/>
    <col min="8721" max="8960" width="9.140625" style="1105"/>
    <col min="8961" max="8961" width="24.7109375" style="1105" customWidth="1"/>
    <col min="8962" max="8962" width="10.7109375" style="1105" customWidth="1"/>
    <col min="8963" max="8963" width="9.7109375" style="1105" bestFit="1" customWidth="1"/>
    <col min="8964" max="8964" width="9.42578125" style="1105" customWidth="1"/>
    <col min="8965" max="8965" width="11.28515625" style="1105" customWidth="1"/>
    <col min="8966" max="8966" width="10.140625" style="1105" bestFit="1" customWidth="1"/>
    <col min="8967" max="8967" width="9.5703125" style="1105" customWidth="1"/>
    <col min="8968" max="8968" width="11.28515625" style="1105" customWidth="1"/>
    <col min="8969" max="8969" width="10.5703125" style="1105" customWidth="1"/>
    <col min="8970" max="8970" width="11.140625" style="1105" customWidth="1"/>
    <col min="8971" max="8971" width="9.7109375" style="1105" customWidth="1"/>
    <col min="8972" max="8972" width="11.28515625" style="1105" bestFit="1" customWidth="1"/>
    <col min="8973" max="8973" width="20.85546875" style="1105" customWidth="1"/>
    <col min="8974" max="8974" width="14.28515625" style="1105" customWidth="1"/>
    <col min="8975" max="8975" width="10.140625" style="1105" bestFit="1" customWidth="1"/>
    <col min="8976" max="8976" width="14.85546875" style="1105" customWidth="1"/>
    <col min="8977" max="9216" width="9.140625" style="1105"/>
    <col min="9217" max="9217" width="24.7109375" style="1105" customWidth="1"/>
    <col min="9218" max="9218" width="10.7109375" style="1105" customWidth="1"/>
    <col min="9219" max="9219" width="9.7109375" style="1105" bestFit="1" customWidth="1"/>
    <col min="9220" max="9220" width="9.42578125" style="1105" customWidth="1"/>
    <col min="9221" max="9221" width="11.28515625" style="1105" customWidth="1"/>
    <col min="9222" max="9222" width="10.140625" style="1105" bestFit="1" customWidth="1"/>
    <col min="9223" max="9223" width="9.5703125" style="1105" customWidth="1"/>
    <col min="9224" max="9224" width="11.28515625" style="1105" customWidth="1"/>
    <col min="9225" max="9225" width="10.5703125" style="1105" customWidth="1"/>
    <col min="9226" max="9226" width="11.140625" style="1105" customWidth="1"/>
    <col min="9227" max="9227" width="9.7109375" style="1105" customWidth="1"/>
    <col min="9228" max="9228" width="11.28515625" style="1105" bestFit="1" customWidth="1"/>
    <col min="9229" max="9229" width="20.85546875" style="1105" customWidth="1"/>
    <col min="9230" max="9230" width="14.28515625" style="1105" customWidth="1"/>
    <col min="9231" max="9231" width="10.140625" style="1105" bestFit="1" customWidth="1"/>
    <col min="9232" max="9232" width="14.85546875" style="1105" customWidth="1"/>
    <col min="9233" max="9472" width="9.140625" style="1105"/>
    <col min="9473" max="9473" width="24.7109375" style="1105" customWidth="1"/>
    <col min="9474" max="9474" width="10.7109375" style="1105" customWidth="1"/>
    <col min="9475" max="9475" width="9.7109375" style="1105" bestFit="1" customWidth="1"/>
    <col min="9476" max="9476" width="9.42578125" style="1105" customWidth="1"/>
    <col min="9477" max="9477" width="11.28515625" style="1105" customWidth="1"/>
    <col min="9478" max="9478" width="10.140625" style="1105" bestFit="1" customWidth="1"/>
    <col min="9479" max="9479" width="9.5703125" style="1105" customWidth="1"/>
    <col min="9480" max="9480" width="11.28515625" style="1105" customWidth="1"/>
    <col min="9481" max="9481" width="10.5703125" style="1105" customWidth="1"/>
    <col min="9482" max="9482" width="11.140625" style="1105" customWidth="1"/>
    <col min="9483" max="9483" width="9.7109375" style="1105" customWidth="1"/>
    <col min="9484" max="9484" width="11.28515625" style="1105" bestFit="1" customWidth="1"/>
    <col min="9485" max="9485" width="20.85546875" style="1105" customWidth="1"/>
    <col min="9486" max="9486" width="14.28515625" style="1105" customWidth="1"/>
    <col min="9487" max="9487" width="10.140625" style="1105" bestFit="1" customWidth="1"/>
    <col min="9488" max="9488" width="14.85546875" style="1105" customWidth="1"/>
    <col min="9489" max="9728" width="9.140625" style="1105"/>
    <col min="9729" max="9729" width="24.7109375" style="1105" customWidth="1"/>
    <col min="9730" max="9730" width="10.7109375" style="1105" customWidth="1"/>
    <col min="9731" max="9731" width="9.7109375" style="1105" bestFit="1" customWidth="1"/>
    <col min="9732" max="9732" width="9.42578125" style="1105" customWidth="1"/>
    <col min="9733" max="9733" width="11.28515625" style="1105" customWidth="1"/>
    <col min="9734" max="9734" width="10.140625" style="1105" bestFit="1" customWidth="1"/>
    <col min="9735" max="9735" width="9.5703125" style="1105" customWidth="1"/>
    <col min="9736" max="9736" width="11.28515625" style="1105" customWidth="1"/>
    <col min="9737" max="9737" width="10.5703125" style="1105" customWidth="1"/>
    <col min="9738" max="9738" width="11.140625" style="1105" customWidth="1"/>
    <col min="9739" max="9739" width="9.7109375" style="1105" customWidth="1"/>
    <col min="9740" max="9740" width="11.28515625" style="1105" bestFit="1" customWidth="1"/>
    <col min="9741" max="9741" width="20.85546875" style="1105" customWidth="1"/>
    <col min="9742" max="9742" width="14.28515625" style="1105" customWidth="1"/>
    <col min="9743" max="9743" width="10.140625" style="1105" bestFit="1" customWidth="1"/>
    <col min="9744" max="9744" width="14.85546875" style="1105" customWidth="1"/>
    <col min="9745" max="9984" width="9.140625" style="1105"/>
    <col min="9985" max="9985" width="24.7109375" style="1105" customWidth="1"/>
    <col min="9986" max="9986" width="10.7109375" style="1105" customWidth="1"/>
    <col min="9987" max="9987" width="9.7109375" style="1105" bestFit="1" customWidth="1"/>
    <col min="9988" max="9988" width="9.42578125" style="1105" customWidth="1"/>
    <col min="9989" max="9989" width="11.28515625" style="1105" customWidth="1"/>
    <col min="9990" max="9990" width="10.140625" style="1105" bestFit="1" customWidth="1"/>
    <col min="9991" max="9991" width="9.5703125" style="1105" customWidth="1"/>
    <col min="9992" max="9992" width="11.28515625" style="1105" customWidth="1"/>
    <col min="9993" max="9993" width="10.5703125" style="1105" customWidth="1"/>
    <col min="9994" max="9994" width="11.140625" style="1105" customWidth="1"/>
    <col min="9995" max="9995" width="9.7109375" style="1105" customWidth="1"/>
    <col min="9996" max="9996" width="11.28515625" style="1105" bestFit="1" customWidth="1"/>
    <col min="9997" max="9997" width="20.85546875" style="1105" customWidth="1"/>
    <col min="9998" max="9998" width="14.28515625" style="1105" customWidth="1"/>
    <col min="9999" max="9999" width="10.140625" style="1105" bestFit="1" customWidth="1"/>
    <col min="10000" max="10000" width="14.85546875" style="1105" customWidth="1"/>
    <col min="10001" max="10240" width="9.140625" style="1105"/>
    <col min="10241" max="10241" width="24.7109375" style="1105" customWidth="1"/>
    <col min="10242" max="10242" width="10.7109375" style="1105" customWidth="1"/>
    <col min="10243" max="10243" width="9.7109375" style="1105" bestFit="1" customWidth="1"/>
    <col min="10244" max="10244" width="9.42578125" style="1105" customWidth="1"/>
    <col min="10245" max="10245" width="11.28515625" style="1105" customWidth="1"/>
    <col min="10246" max="10246" width="10.140625" style="1105" bestFit="1" customWidth="1"/>
    <col min="10247" max="10247" width="9.5703125" style="1105" customWidth="1"/>
    <col min="10248" max="10248" width="11.28515625" style="1105" customWidth="1"/>
    <col min="10249" max="10249" width="10.5703125" style="1105" customWidth="1"/>
    <col min="10250" max="10250" width="11.140625" style="1105" customWidth="1"/>
    <col min="10251" max="10251" width="9.7109375" style="1105" customWidth="1"/>
    <col min="10252" max="10252" width="11.28515625" style="1105" bestFit="1" customWidth="1"/>
    <col min="10253" max="10253" width="20.85546875" style="1105" customWidth="1"/>
    <col min="10254" max="10254" width="14.28515625" style="1105" customWidth="1"/>
    <col min="10255" max="10255" width="10.140625" style="1105" bestFit="1" customWidth="1"/>
    <col min="10256" max="10256" width="14.85546875" style="1105" customWidth="1"/>
    <col min="10257" max="10496" width="9.140625" style="1105"/>
    <col min="10497" max="10497" width="24.7109375" style="1105" customWidth="1"/>
    <col min="10498" max="10498" width="10.7109375" style="1105" customWidth="1"/>
    <col min="10499" max="10499" width="9.7109375" style="1105" bestFit="1" customWidth="1"/>
    <col min="10500" max="10500" width="9.42578125" style="1105" customWidth="1"/>
    <col min="10501" max="10501" width="11.28515625" style="1105" customWidth="1"/>
    <col min="10502" max="10502" width="10.140625" style="1105" bestFit="1" customWidth="1"/>
    <col min="10503" max="10503" width="9.5703125" style="1105" customWidth="1"/>
    <col min="10504" max="10504" width="11.28515625" style="1105" customWidth="1"/>
    <col min="10505" max="10505" width="10.5703125" style="1105" customWidth="1"/>
    <col min="10506" max="10506" width="11.140625" style="1105" customWidth="1"/>
    <col min="10507" max="10507" width="9.7109375" style="1105" customWidth="1"/>
    <col min="10508" max="10508" width="11.28515625" style="1105" bestFit="1" customWidth="1"/>
    <col min="10509" max="10509" width="20.85546875" style="1105" customWidth="1"/>
    <col min="10510" max="10510" width="14.28515625" style="1105" customWidth="1"/>
    <col min="10511" max="10511" width="10.140625" style="1105" bestFit="1" customWidth="1"/>
    <col min="10512" max="10512" width="14.85546875" style="1105" customWidth="1"/>
    <col min="10513" max="10752" width="9.140625" style="1105"/>
    <col min="10753" max="10753" width="24.7109375" style="1105" customWidth="1"/>
    <col min="10754" max="10754" width="10.7109375" style="1105" customWidth="1"/>
    <col min="10755" max="10755" width="9.7109375" style="1105" bestFit="1" customWidth="1"/>
    <col min="10756" max="10756" width="9.42578125" style="1105" customWidth="1"/>
    <col min="10757" max="10757" width="11.28515625" style="1105" customWidth="1"/>
    <col min="10758" max="10758" width="10.140625" style="1105" bestFit="1" customWidth="1"/>
    <col min="10759" max="10759" width="9.5703125" style="1105" customWidth="1"/>
    <col min="10760" max="10760" width="11.28515625" style="1105" customWidth="1"/>
    <col min="10761" max="10761" width="10.5703125" style="1105" customWidth="1"/>
    <col min="10762" max="10762" width="11.140625" style="1105" customWidth="1"/>
    <col min="10763" max="10763" width="9.7109375" style="1105" customWidth="1"/>
    <col min="10764" max="10764" width="11.28515625" style="1105" bestFit="1" customWidth="1"/>
    <col min="10765" max="10765" width="20.85546875" style="1105" customWidth="1"/>
    <col min="10766" max="10766" width="14.28515625" style="1105" customWidth="1"/>
    <col min="10767" max="10767" width="10.140625" style="1105" bestFit="1" customWidth="1"/>
    <col min="10768" max="10768" width="14.85546875" style="1105" customWidth="1"/>
    <col min="10769" max="11008" width="9.140625" style="1105"/>
    <col min="11009" max="11009" width="24.7109375" style="1105" customWidth="1"/>
    <col min="11010" max="11010" width="10.7109375" style="1105" customWidth="1"/>
    <col min="11011" max="11011" width="9.7109375" style="1105" bestFit="1" customWidth="1"/>
    <col min="11012" max="11012" width="9.42578125" style="1105" customWidth="1"/>
    <col min="11013" max="11013" width="11.28515625" style="1105" customWidth="1"/>
    <col min="11014" max="11014" width="10.140625" style="1105" bestFit="1" customWidth="1"/>
    <col min="11015" max="11015" width="9.5703125" style="1105" customWidth="1"/>
    <col min="11016" max="11016" width="11.28515625" style="1105" customWidth="1"/>
    <col min="11017" max="11017" width="10.5703125" style="1105" customWidth="1"/>
    <col min="11018" max="11018" width="11.140625" style="1105" customWidth="1"/>
    <col min="11019" max="11019" width="9.7109375" style="1105" customWidth="1"/>
    <col min="11020" max="11020" width="11.28515625" style="1105" bestFit="1" customWidth="1"/>
    <col min="11021" max="11021" width="20.85546875" style="1105" customWidth="1"/>
    <col min="11022" max="11022" width="14.28515625" style="1105" customWidth="1"/>
    <col min="11023" max="11023" width="10.140625" style="1105" bestFit="1" customWidth="1"/>
    <col min="11024" max="11024" width="14.85546875" style="1105" customWidth="1"/>
    <col min="11025" max="11264" width="9.140625" style="1105"/>
    <col min="11265" max="11265" width="24.7109375" style="1105" customWidth="1"/>
    <col min="11266" max="11266" width="10.7109375" style="1105" customWidth="1"/>
    <col min="11267" max="11267" width="9.7109375" style="1105" bestFit="1" customWidth="1"/>
    <col min="11268" max="11268" width="9.42578125" style="1105" customWidth="1"/>
    <col min="11269" max="11269" width="11.28515625" style="1105" customWidth="1"/>
    <col min="11270" max="11270" width="10.140625" style="1105" bestFit="1" customWidth="1"/>
    <col min="11271" max="11271" width="9.5703125" style="1105" customWidth="1"/>
    <col min="11272" max="11272" width="11.28515625" style="1105" customWidth="1"/>
    <col min="11273" max="11273" width="10.5703125" style="1105" customWidth="1"/>
    <col min="11274" max="11274" width="11.140625" style="1105" customWidth="1"/>
    <col min="11275" max="11275" width="9.7109375" style="1105" customWidth="1"/>
    <col min="11276" max="11276" width="11.28515625" style="1105" bestFit="1" customWidth="1"/>
    <col min="11277" max="11277" width="20.85546875" style="1105" customWidth="1"/>
    <col min="11278" max="11278" width="14.28515625" style="1105" customWidth="1"/>
    <col min="11279" max="11279" width="10.140625" style="1105" bestFit="1" customWidth="1"/>
    <col min="11280" max="11280" width="14.85546875" style="1105" customWidth="1"/>
    <col min="11281" max="11520" width="9.140625" style="1105"/>
    <col min="11521" max="11521" width="24.7109375" style="1105" customWidth="1"/>
    <col min="11522" max="11522" width="10.7109375" style="1105" customWidth="1"/>
    <col min="11523" max="11523" width="9.7109375" style="1105" bestFit="1" customWidth="1"/>
    <col min="11524" max="11524" width="9.42578125" style="1105" customWidth="1"/>
    <col min="11525" max="11525" width="11.28515625" style="1105" customWidth="1"/>
    <col min="11526" max="11526" width="10.140625" style="1105" bestFit="1" customWidth="1"/>
    <col min="11527" max="11527" width="9.5703125" style="1105" customWidth="1"/>
    <col min="11528" max="11528" width="11.28515625" style="1105" customWidth="1"/>
    <col min="11529" max="11529" width="10.5703125" style="1105" customWidth="1"/>
    <col min="11530" max="11530" width="11.140625" style="1105" customWidth="1"/>
    <col min="11531" max="11531" width="9.7109375" style="1105" customWidth="1"/>
    <col min="11532" max="11532" width="11.28515625" style="1105" bestFit="1" customWidth="1"/>
    <col min="11533" max="11533" width="20.85546875" style="1105" customWidth="1"/>
    <col min="11534" max="11534" width="14.28515625" style="1105" customWidth="1"/>
    <col min="11535" max="11535" width="10.140625" style="1105" bestFit="1" customWidth="1"/>
    <col min="11536" max="11536" width="14.85546875" style="1105" customWidth="1"/>
    <col min="11537" max="11776" width="9.140625" style="1105"/>
    <col min="11777" max="11777" width="24.7109375" style="1105" customWidth="1"/>
    <col min="11778" max="11778" width="10.7109375" style="1105" customWidth="1"/>
    <col min="11779" max="11779" width="9.7109375" style="1105" bestFit="1" customWidth="1"/>
    <col min="11780" max="11780" width="9.42578125" style="1105" customWidth="1"/>
    <col min="11781" max="11781" width="11.28515625" style="1105" customWidth="1"/>
    <col min="11782" max="11782" width="10.140625" style="1105" bestFit="1" customWidth="1"/>
    <col min="11783" max="11783" width="9.5703125" style="1105" customWidth="1"/>
    <col min="11784" max="11784" width="11.28515625" style="1105" customWidth="1"/>
    <col min="11785" max="11785" width="10.5703125" style="1105" customWidth="1"/>
    <col min="11786" max="11786" width="11.140625" style="1105" customWidth="1"/>
    <col min="11787" max="11787" width="9.7109375" style="1105" customWidth="1"/>
    <col min="11788" max="11788" width="11.28515625" style="1105" bestFit="1" customWidth="1"/>
    <col min="11789" max="11789" width="20.85546875" style="1105" customWidth="1"/>
    <col min="11790" max="11790" width="14.28515625" style="1105" customWidth="1"/>
    <col min="11791" max="11791" width="10.140625" style="1105" bestFit="1" customWidth="1"/>
    <col min="11792" max="11792" width="14.85546875" style="1105" customWidth="1"/>
    <col min="11793" max="12032" width="9.140625" style="1105"/>
    <col min="12033" max="12033" width="24.7109375" style="1105" customWidth="1"/>
    <col min="12034" max="12034" width="10.7109375" style="1105" customWidth="1"/>
    <col min="12035" max="12035" width="9.7109375" style="1105" bestFit="1" customWidth="1"/>
    <col min="12036" max="12036" width="9.42578125" style="1105" customWidth="1"/>
    <col min="12037" max="12037" width="11.28515625" style="1105" customWidth="1"/>
    <col min="12038" max="12038" width="10.140625" style="1105" bestFit="1" customWidth="1"/>
    <col min="12039" max="12039" width="9.5703125" style="1105" customWidth="1"/>
    <col min="12040" max="12040" width="11.28515625" style="1105" customWidth="1"/>
    <col min="12041" max="12041" width="10.5703125" style="1105" customWidth="1"/>
    <col min="12042" max="12042" width="11.140625" style="1105" customWidth="1"/>
    <col min="12043" max="12043" width="9.7109375" style="1105" customWidth="1"/>
    <col min="12044" max="12044" width="11.28515625" style="1105" bestFit="1" customWidth="1"/>
    <col min="12045" max="12045" width="20.85546875" style="1105" customWidth="1"/>
    <col min="12046" max="12046" width="14.28515625" style="1105" customWidth="1"/>
    <col min="12047" max="12047" width="10.140625" style="1105" bestFit="1" customWidth="1"/>
    <col min="12048" max="12048" width="14.85546875" style="1105" customWidth="1"/>
    <col min="12049" max="12288" width="9.140625" style="1105"/>
    <col min="12289" max="12289" width="24.7109375" style="1105" customWidth="1"/>
    <col min="12290" max="12290" width="10.7109375" style="1105" customWidth="1"/>
    <col min="12291" max="12291" width="9.7109375" style="1105" bestFit="1" customWidth="1"/>
    <col min="12292" max="12292" width="9.42578125" style="1105" customWidth="1"/>
    <col min="12293" max="12293" width="11.28515625" style="1105" customWidth="1"/>
    <col min="12294" max="12294" width="10.140625" style="1105" bestFit="1" customWidth="1"/>
    <col min="12295" max="12295" width="9.5703125" style="1105" customWidth="1"/>
    <col min="12296" max="12296" width="11.28515625" style="1105" customWidth="1"/>
    <col min="12297" max="12297" width="10.5703125" style="1105" customWidth="1"/>
    <col min="12298" max="12298" width="11.140625" style="1105" customWidth="1"/>
    <col min="12299" max="12299" width="9.7109375" style="1105" customWidth="1"/>
    <col min="12300" max="12300" width="11.28515625" style="1105" bestFit="1" customWidth="1"/>
    <col min="12301" max="12301" width="20.85546875" style="1105" customWidth="1"/>
    <col min="12302" max="12302" width="14.28515625" style="1105" customWidth="1"/>
    <col min="12303" max="12303" width="10.140625" style="1105" bestFit="1" customWidth="1"/>
    <col min="12304" max="12304" width="14.85546875" style="1105" customWidth="1"/>
    <col min="12305" max="12544" width="9.140625" style="1105"/>
    <col min="12545" max="12545" width="24.7109375" style="1105" customWidth="1"/>
    <col min="12546" max="12546" width="10.7109375" style="1105" customWidth="1"/>
    <col min="12547" max="12547" width="9.7109375" style="1105" bestFit="1" customWidth="1"/>
    <col min="12548" max="12548" width="9.42578125" style="1105" customWidth="1"/>
    <col min="12549" max="12549" width="11.28515625" style="1105" customWidth="1"/>
    <col min="12550" max="12550" width="10.140625" style="1105" bestFit="1" customWidth="1"/>
    <col min="12551" max="12551" width="9.5703125" style="1105" customWidth="1"/>
    <col min="12552" max="12552" width="11.28515625" style="1105" customWidth="1"/>
    <col min="12553" max="12553" width="10.5703125" style="1105" customWidth="1"/>
    <col min="12554" max="12554" width="11.140625" style="1105" customWidth="1"/>
    <col min="12555" max="12555" width="9.7109375" style="1105" customWidth="1"/>
    <col min="12556" max="12556" width="11.28515625" style="1105" bestFit="1" customWidth="1"/>
    <col min="12557" max="12557" width="20.85546875" style="1105" customWidth="1"/>
    <col min="12558" max="12558" width="14.28515625" style="1105" customWidth="1"/>
    <col min="12559" max="12559" width="10.140625" style="1105" bestFit="1" customWidth="1"/>
    <col min="12560" max="12560" width="14.85546875" style="1105" customWidth="1"/>
    <col min="12561" max="12800" width="9.140625" style="1105"/>
    <col min="12801" max="12801" width="24.7109375" style="1105" customWidth="1"/>
    <col min="12802" max="12802" width="10.7109375" style="1105" customWidth="1"/>
    <col min="12803" max="12803" width="9.7109375" style="1105" bestFit="1" customWidth="1"/>
    <col min="12804" max="12804" width="9.42578125" style="1105" customWidth="1"/>
    <col min="12805" max="12805" width="11.28515625" style="1105" customWidth="1"/>
    <col min="12806" max="12806" width="10.140625" style="1105" bestFit="1" customWidth="1"/>
    <col min="12807" max="12807" width="9.5703125" style="1105" customWidth="1"/>
    <col min="12808" max="12808" width="11.28515625" style="1105" customWidth="1"/>
    <col min="12809" max="12809" width="10.5703125" style="1105" customWidth="1"/>
    <col min="12810" max="12810" width="11.140625" style="1105" customWidth="1"/>
    <col min="12811" max="12811" width="9.7109375" style="1105" customWidth="1"/>
    <col min="12812" max="12812" width="11.28515625" style="1105" bestFit="1" customWidth="1"/>
    <col min="12813" max="12813" width="20.85546875" style="1105" customWidth="1"/>
    <col min="12814" max="12814" width="14.28515625" style="1105" customWidth="1"/>
    <col min="12815" max="12815" width="10.140625" style="1105" bestFit="1" customWidth="1"/>
    <col min="12816" max="12816" width="14.85546875" style="1105" customWidth="1"/>
    <col min="12817" max="13056" width="9.140625" style="1105"/>
    <col min="13057" max="13057" width="24.7109375" style="1105" customWidth="1"/>
    <col min="13058" max="13058" width="10.7109375" style="1105" customWidth="1"/>
    <col min="13059" max="13059" width="9.7109375" style="1105" bestFit="1" customWidth="1"/>
    <col min="13060" max="13060" width="9.42578125" style="1105" customWidth="1"/>
    <col min="13061" max="13061" width="11.28515625" style="1105" customWidth="1"/>
    <col min="13062" max="13062" width="10.140625" style="1105" bestFit="1" customWidth="1"/>
    <col min="13063" max="13063" width="9.5703125" style="1105" customWidth="1"/>
    <col min="13064" max="13064" width="11.28515625" style="1105" customWidth="1"/>
    <col min="13065" max="13065" width="10.5703125" style="1105" customWidth="1"/>
    <col min="13066" max="13066" width="11.140625" style="1105" customWidth="1"/>
    <col min="13067" max="13067" width="9.7109375" style="1105" customWidth="1"/>
    <col min="13068" max="13068" width="11.28515625" style="1105" bestFit="1" customWidth="1"/>
    <col min="13069" max="13069" width="20.85546875" style="1105" customWidth="1"/>
    <col min="13070" max="13070" width="14.28515625" style="1105" customWidth="1"/>
    <col min="13071" max="13071" width="10.140625" style="1105" bestFit="1" customWidth="1"/>
    <col min="13072" max="13072" width="14.85546875" style="1105" customWidth="1"/>
    <col min="13073" max="13312" width="9.140625" style="1105"/>
    <col min="13313" max="13313" width="24.7109375" style="1105" customWidth="1"/>
    <col min="13314" max="13314" width="10.7109375" style="1105" customWidth="1"/>
    <col min="13315" max="13315" width="9.7109375" style="1105" bestFit="1" customWidth="1"/>
    <col min="13316" max="13316" width="9.42578125" style="1105" customWidth="1"/>
    <col min="13317" max="13317" width="11.28515625" style="1105" customWidth="1"/>
    <col min="13318" max="13318" width="10.140625" style="1105" bestFit="1" customWidth="1"/>
    <col min="13319" max="13319" width="9.5703125" style="1105" customWidth="1"/>
    <col min="13320" max="13320" width="11.28515625" style="1105" customWidth="1"/>
    <col min="13321" max="13321" width="10.5703125" style="1105" customWidth="1"/>
    <col min="13322" max="13322" width="11.140625" style="1105" customWidth="1"/>
    <col min="13323" max="13323" width="9.7109375" style="1105" customWidth="1"/>
    <col min="13324" max="13324" width="11.28515625" style="1105" bestFit="1" customWidth="1"/>
    <col min="13325" max="13325" width="20.85546875" style="1105" customWidth="1"/>
    <col min="13326" max="13326" width="14.28515625" style="1105" customWidth="1"/>
    <col min="13327" max="13327" width="10.140625" style="1105" bestFit="1" customWidth="1"/>
    <col min="13328" max="13328" width="14.85546875" style="1105" customWidth="1"/>
    <col min="13329" max="13568" width="9.140625" style="1105"/>
    <col min="13569" max="13569" width="24.7109375" style="1105" customWidth="1"/>
    <col min="13570" max="13570" width="10.7109375" style="1105" customWidth="1"/>
    <col min="13571" max="13571" width="9.7109375" style="1105" bestFit="1" customWidth="1"/>
    <col min="13572" max="13572" width="9.42578125" style="1105" customWidth="1"/>
    <col min="13573" max="13573" width="11.28515625" style="1105" customWidth="1"/>
    <col min="13574" max="13574" width="10.140625" style="1105" bestFit="1" customWidth="1"/>
    <col min="13575" max="13575" width="9.5703125" style="1105" customWidth="1"/>
    <col min="13576" max="13576" width="11.28515625" style="1105" customWidth="1"/>
    <col min="13577" max="13577" width="10.5703125" style="1105" customWidth="1"/>
    <col min="13578" max="13578" width="11.140625" style="1105" customWidth="1"/>
    <col min="13579" max="13579" width="9.7109375" style="1105" customWidth="1"/>
    <col min="13580" max="13580" width="11.28515625" style="1105" bestFit="1" customWidth="1"/>
    <col min="13581" max="13581" width="20.85546875" style="1105" customWidth="1"/>
    <col min="13582" max="13582" width="14.28515625" style="1105" customWidth="1"/>
    <col min="13583" max="13583" width="10.140625" style="1105" bestFit="1" customWidth="1"/>
    <col min="13584" max="13584" width="14.85546875" style="1105" customWidth="1"/>
    <col min="13585" max="13824" width="9.140625" style="1105"/>
    <col min="13825" max="13825" width="24.7109375" style="1105" customWidth="1"/>
    <col min="13826" max="13826" width="10.7109375" style="1105" customWidth="1"/>
    <col min="13827" max="13827" width="9.7109375" style="1105" bestFit="1" customWidth="1"/>
    <col min="13828" max="13828" width="9.42578125" style="1105" customWidth="1"/>
    <col min="13829" max="13829" width="11.28515625" style="1105" customWidth="1"/>
    <col min="13830" max="13830" width="10.140625" style="1105" bestFit="1" customWidth="1"/>
    <col min="13831" max="13831" width="9.5703125" style="1105" customWidth="1"/>
    <col min="13832" max="13832" width="11.28515625" style="1105" customWidth="1"/>
    <col min="13833" max="13833" width="10.5703125" style="1105" customWidth="1"/>
    <col min="13834" max="13834" width="11.140625" style="1105" customWidth="1"/>
    <col min="13835" max="13835" width="9.7109375" style="1105" customWidth="1"/>
    <col min="13836" max="13836" width="11.28515625" style="1105" bestFit="1" customWidth="1"/>
    <col min="13837" max="13837" width="20.85546875" style="1105" customWidth="1"/>
    <col min="13838" max="13838" width="14.28515625" style="1105" customWidth="1"/>
    <col min="13839" max="13839" width="10.140625" style="1105" bestFit="1" customWidth="1"/>
    <col min="13840" max="13840" width="14.85546875" style="1105" customWidth="1"/>
    <col min="13841" max="14080" width="9.140625" style="1105"/>
    <col min="14081" max="14081" width="24.7109375" style="1105" customWidth="1"/>
    <col min="14082" max="14082" width="10.7109375" style="1105" customWidth="1"/>
    <col min="14083" max="14083" width="9.7109375" style="1105" bestFit="1" customWidth="1"/>
    <col min="14084" max="14084" width="9.42578125" style="1105" customWidth="1"/>
    <col min="14085" max="14085" width="11.28515625" style="1105" customWidth="1"/>
    <col min="14086" max="14086" width="10.140625" style="1105" bestFit="1" customWidth="1"/>
    <col min="14087" max="14087" width="9.5703125" style="1105" customWidth="1"/>
    <col min="14088" max="14088" width="11.28515625" style="1105" customWidth="1"/>
    <col min="14089" max="14089" width="10.5703125" style="1105" customWidth="1"/>
    <col min="14090" max="14090" width="11.140625" style="1105" customWidth="1"/>
    <col min="14091" max="14091" width="9.7109375" style="1105" customWidth="1"/>
    <col min="14092" max="14092" width="11.28515625" style="1105" bestFit="1" customWidth="1"/>
    <col min="14093" max="14093" width="20.85546875" style="1105" customWidth="1"/>
    <col min="14094" max="14094" width="14.28515625" style="1105" customWidth="1"/>
    <col min="14095" max="14095" width="10.140625" style="1105" bestFit="1" customWidth="1"/>
    <col min="14096" max="14096" width="14.85546875" style="1105" customWidth="1"/>
    <col min="14097" max="14336" width="9.140625" style="1105"/>
    <col min="14337" max="14337" width="24.7109375" style="1105" customWidth="1"/>
    <col min="14338" max="14338" width="10.7109375" style="1105" customWidth="1"/>
    <col min="14339" max="14339" width="9.7109375" style="1105" bestFit="1" customWidth="1"/>
    <col min="14340" max="14340" width="9.42578125" style="1105" customWidth="1"/>
    <col min="14341" max="14341" width="11.28515625" style="1105" customWidth="1"/>
    <col min="14342" max="14342" width="10.140625" style="1105" bestFit="1" customWidth="1"/>
    <col min="14343" max="14343" width="9.5703125" style="1105" customWidth="1"/>
    <col min="14344" max="14344" width="11.28515625" style="1105" customWidth="1"/>
    <col min="14345" max="14345" width="10.5703125" style="1105" customWidth="1"/>
    <col min="14346" max="14346" width="11.140625" style="1105" customWidth="1"/>
    <col min="14347" max="14347" width="9.7109375" style="1105" customWidth="1"/>
    <col min="14348" max="14348" width="11.28515625" style="1105" bestFit="1" customWidth="1"/>
    <col min="14349" max="14349" width="20.85546875" style="1105" customWidth="1"/>
    <col min="14350" max="14350" width="14.28515625" style="1105" customWidth="1"/>
    <col min="14351" max="14351" width="10.140625" style="1105" bestFit="1" customWidth="1"/>
    <col min="14352" max="14352" width="14.85546875" style="1105" customWidth="1"/>
    <col min="14353" max="14592" width="9.140625" style="1105"/>
    <col min="14593" max="14593" width="24.7109375" style="1105" customWidth="1"/>
    <col min="14594" max="14594" width="10.7109375" style="1105" customWidth="1"/>
    <col min="14595" max="14595" width="9.7109375" style="1105" bestFit="1" customWidth="1"/>
    <col min="14596" max="14596" width="9.42578125" style="1105" customWidth="1"/>
    <col min="14597" max="14597" width="11.28515625" style="1105" customWidth="1"/>
    <col min="14598" max="14598" width="10.140625" style="1105" bestFit="1" customWidth="1"/>
    <col min="14599" max="14599" width="9.5703125" style="1105" customWidth="1"/>
    <col min="14600" max="14600" width="11.28515625" style="1105" customWidth="1"/>
    <col min="14601" max="14601" width="10.5703125" style="1105" customWidth="1"/>
    <col min="14602" max="14602" width="11.140625" style="1105" customWidth="1"/>
    <col min="14603" max="14603" width="9.7109375" style="1105" customWidth="1"/>
    <col min="14604" max="14604" width="11.28515625" style="1105" bestFit="1" customWidth="1"/>
    <col min="14605" max="14605" width="20.85546875" style="1105" customWidth="1"/>
    <col min="14606" max="14606" width="14.28515625" style="1105" customWidth="1"/>
    <col min="14607" max="14607" width="10.140625" style="1105" bestFit="1" customWidth="1"/>
    <col min="14608" max="14608" width="14.85546875" style="1105" customWidth="1"/>
    <col min="14609" max="14848" width="9.140625" style="1105"/>
    <col min="14849" max="14849" width="24.7109375" style="1105" customWidth="1"/>
    <col min="14850" max="14850" width="10.7109375" style="1105" customWidth="1"/>
    <col min="14851" max="14851" width="9.7109375" style="1105" bestFit="1" customWidth="1"/>
    <col min="14852" max="14852" width="9.42578125" style="1105" customWidth="1"/>
    <col min="14853" max="14853" width="11.28515625" style="1105" customWidth="1"/>
    <col min="14854" max="14854" width="10.140625" style="1105" bestFit="1" customWidth="1"/>
    <col min="14855" max="14855" width="9.5703125" style="1105" customWidth="1"/>
    <col min="14856" max="14856" width="11.28515625" style="1105" customWidth="1"/>
    <col min="14857" max="14857" width="10.5703125" style="1105" customWidth="1"/>
    <col min="14858" max="14858" width="11.140625" style="1105" customWidth="1"/>
    <col min="14859" max="14859" width="9.7109375" style="1105" customWidth="1"/>
    <col min="14860" max="14860" width="11.28515625" style="1105" bestFit="1" customWidth="1"/>
    <col min="14861" max="14861" width="20.85546875" style="1105" customWidth="1"/>
    <col min="14862" max="14862" width="14.28515625" style="1105" customWidth="1"/>
    <col min="14863" max="14863" width="10.140625" style="1105" bestFit="1" customWidth="1"/>
    <col min="14864" max="14864" width="14.85546875" style="1105" customWidth="1"/>
    <col min="14865" max="15104" width="9.140625" style="1105"/>
    <col min="15105" max="15105" width="24.7109375" style="1105" customWidth="1"/>
    <col min="15106" max="15106" width="10.7109375" style="1105" customWidth="1"/>
    <col min="15107" max="15107" width="9.7109375" style="1105" bestFit="1" customWidth="1"/>
    <col min="15108" max="15108" width="9.42578125" style="1105" customWidth="1"/>
    <col min="15109" max="15109" width="11.28515625" style="1105" customWidth="1"/>
    <col min="15110" max="15110" width="10.140625" style="1105" bestFit="1" customWidth="1"/>
    <col min="15111" max="15111" width="9.5703125" style="1105" customWidth="1"/>
    <col min="15112" max="15112" width="11.28515625" style="1105" customWidth="1"/>
    <col min="15113" max="15113" width="10.5703125" style="1105" customWidth="1"/>
    <col min="15114" max="15114" width="11.140625" style="1105" customWidth="1"/>
    <col min="15115" max="15115" width="9.7109375" style="1105" customWidth="1"/>
    <col min="15116" max="15116" width="11.28515625" style="1105" bestFit="1" customWidth="1"/>
    <col min="15117" max="15117" width="20.85546875" style="1105" customWidth="1"/>
    <col min="15118" max="15118" width="14.28515625" style="1105" customWidth="1"/>
    <col min="15119" max="15119" width="10.140625" style="1105" bestFit="1" customWidth="1"/>
    <col min="15120" max="15120" width="14.85546875" style="1105" customWidth="1"/>
    <col min="15121" max="15360" width="9.140625" style="1105"/>
    <col min="15361" max="15361" width="24.7109375" style="1105" customWidth="1"/>
    <col min="15362" max="15362" width="10.7109375" style="1105" customWidth="1"/>
    <col min="15363" max="15363" width="9.7109375" style="1105" bestFit="1" customWidth="1"/>
    <col min="15364" max="15364" width="9.42578125" style="1105" customWidth="1"/>
    <col min="15365" max="15365" width="11.28515625" style="1105" customWidth="1"/>
    <col min="15366" max="15366" width="10.140625" style="1105" bestFit="1" customWidth="1"/>
    <col min="15367" max="15367" width="9.5703125" style="1105" customWidth="1"/>
    <col min="15368" max="15368" width="11.28515625" style="1105" customWidth="1"/>
    <col min="15369" max="15369" width="10.5703125" style="1105" customWidth="1"/>
    <col min="15370" max="15370" width="11.140625" style="1105" customWidth="1"/>
    <col min="15371" max="15371" width="9.7109375" style="1105" customWidth="1"/>
    <col min="15372" max="15372" width="11.28515625" style="1105" bestFit="1" customWidth="1"/>
    <col min="15373" max="15373" width="20.85546875" style="1105" customWidth="1"/>
    <col min="15374" max="15374" width="14.28515625" style="1105" customWidth="1"/>
    <col min="15375" max="15375" width="10.140625" style="1105" bestFit="1" customWidth="1"/>
    <col min="15376" max="15376" width="14.85546875" style="1105" customWidth="1"/>
    <col min="15377" max="15616" width="9.140625" style="1105"/>
    <col min="15617" max="15617" width="24.7109375" style="1105" customWidth="1"/>
    <col min="15618" max="15618" width="10.7109375" style="1105" customWidth="1"/>
    <col min="15619" max="15619" width="9.7109375" style="1105" bestFit="1" customWidth="1"/>
    <col min="15620" max="15620" width="9.42578125" style="1105" customWidth="1"/>
    <col min="15621" max="15621" width="11.28515625" style="1105" customWidth="1"/>
    <col min="15622" max="15622" width="10.140625" style="1105" bestFit="1" customWidth="1"/>
    <col min="15623" max="15623" width="9.5703125" style="1105" customWidth="1"/>
    <col min="15624" max="15624" width="11.28515625" style="1105" customWidth="1"/>
    <col min="15625" max="15625" width="10.5703125" style="1105" customWidth="1"/>
    <col min="15626" max="15626" width="11.140625" style="1105" customWidth="1"/>
    <col min="15627" max="15627" width="9.7109375" style="1105" customWidth="1"/>
    <col min="15628" max="15628" width="11.28515625" style="1105" bestFit="1" customWidth="1"/>
    <col min="15629" max="15629" width="20.85546875" style="1105" customWidth="1"/>
    <col min="15630" max="15630" width="14.28515625" style="1105" customWidth="1"/>
    <col min="15631" max="15631" width="10.140625" style="1105" bestFit="1" customWidth="1"/>
    <col min="15632" max="15632" width="14.85546875" style="1105" customWidth="1"/>
    <col min="15633" max="15872" width="9.140625" style="1105"/>
    <col min="15873" max="15873" width="24.7109375" style="1105" customWidth="1"/>
    <col min="15874" max="15874" width="10.7109375" style="1105" customWidth="1"/>
    <col min="15875" max="15875" width="9.7109375" style="1105" bestFit="1" customWidth="1"/>
    <col min="15876" max="15876" width="9.42578125" style="1105" customWidth="1"/>
    <col min="15877" max="15877" width="11.28515625" style="1105" customWidth="1"/>
    <col min="15878" max="15878" width="10.140625" style="1105" bestFit="1" customWidth="1"/>
    <col min="15879" max="15879" width="9.5703125" style="1105" customWidth="1"/>
    <col min="15880" max="15880" width="11.28515625" style="1105" customWidth="1"/>
    <col min="15881" max="15881" width="10.5703125" style="1105" customWidth="1"/>
    <col min="15882" max="15882" width="11.140625" style="1105" customWidth="1"/>
    <col min="15883" max="15883" width="9.7109375" style="1105" customWidth="1"/>
    <col min="15884" max="15884" width="11.28515625" style="1105" bestFit="1" customWidth="1"/>
    <col min="15885" max="15885" width="20.85546875" style="1105" customWidth="1"/>
    <col min="15886" max="15886" width="14.28515625" style="1105" customWidth="1"/>
    <col min="15887" max="15887" width="10.140625" style="1105" bestFit="1" customWidth="1"/>
    <col min="15888" max="15888" width="14.85546875" style="1105" customWidth="1"/>
    <col min="15889" max="16128" width="9.140625" style="1105"/>
    <col min="16129" max="16129" width="24.7109375" style="1105" customWidth="1"/>
    <col min="16130" max="16130" width="10.7109375" style="1105" customWidth="1"/>
    <col min="16131" max="16131" width="9.7109375" style="1105" bestFit="1" customWidth="1"/>
    <col min="16132" max="16132" width="9.42578125" style="1105" customWidth="1"/>
    <col min="16133" max="16133" width="11.28515625" style="1105" customWidth="1"/>
    <col min="16134" max="16134" width="10.140625" style="1105" bestFit="1" customWidth="1"/>
    <col min="16135" max="16135" width="9.5703125" style="1105" customWidth="1"/>
    <col min="16136" max="16136" width="11.28515625" style="1105" customWidth="1"/>
    <col min="16137" max="16137" width="10.5703125" style="1105" customWidth="1"/>
    <col min="16138" max="16138" width="11.140625" style="1105" customWidth="1"/>
    <col min="16139" max="16139" width="9.7109375" style="1105" customWidth="1"/>
    <col min="16140" max="16140" width="11.28515625" style="1105" bestFit="1" customWidth="1"/>
    <col min="16141" max="16141" width="20.85546875" style="1105" customWidth="1"/>
    <col min="16142" max="16142" width="14.28515625" style="1105" customWidth="1"/>
    <col min="16143" max="16143" width="10.140625" style="1105" bestFit="1" customWidth="1"/>
    <col min="16144" max="16144" width="14.85546875" style="1105" customWidth="1"/>
    <col min="16145" max="16384" width="9.140625" style="1105"/>
  </cols>
  <sheetData>
    <row r="1" spans="1:18" x14ac:dyDescent="0.2">
      <c r="L1" s="1107" t="s">
        <v>923</v>
      </c>
    </row>
    <row r="2" spans="1:18" ht="18" x14ac:dyDescent="0.25">
      <c r="A2" s="3087" t="s">
        <v>665</v>
      </c>
      <c r="B2" s="3087"/>
      <c r="C2" s="3087"/>
      <c r="D2" s="3087"/>
      <c r="E2" s="3087"/>
      <c r="F2" s="3087"/>
      <c r="G2" s="3087"/>
      <c r="H2" s="3087"/>
      <c r="I2" s="3087"/>
      <c r="J2" s="3087"/>
      <c r="K2" s="3087"/>
      <c r="L2" s="1109"/>
    </row>
    <row r="3" spans="1:18" ht="15.75" customHeight="1" x14ac:dyDescent="0.25">
      <c r="A3" s="3088" t="s">
        <v>924</v>
      </c>
      <c r="B3" s="3088"/>
      <c r="C3" s="3088"/>
      <c r="D3" s="3088"/>
      <c r="E3" s="3088"/>
      <c r="F3" s="3088"/>
      <c r="G3" s="3088"/>
      <c r="H3" s="3088"/>
      <c r="I3" s="3088"/>
      <c r="J3" s="3088"/>
      <c r="K3" s="3088"/>
      <c r="L3" s="1110"/>
    </row>
    <row r="4" spans="1:18" ht="12.75" customHeight="1" x14ac:dyDescent="0.25">
      <c r="A4" s="1111"/>
      <c r="B4" s="1111"/>
      <c r="C4" s="1111"/>
      <c r="D4" s="1111"/>
      <c r="E4" s="1111"/>
      <c r="F4" s="1111"/>
      <c r="G4" s="1111"/>
      <c r="H4" s="1111"/>
      <c r="I4" s="1111"/>
      <c r="J4" s="1112"/>
      <c r="K4" s="1111"/>
    </row>
    <row r="5" spans="1:18" ht="15.75" customHeight="1" x14ac:dyDescent="0.25">
      <c r="A5" s="3088" t="s">
        <v>2007</v>
      </c>
      <c r="B5" s="3088"/>
      <c r="C5" s="3088"/>
      <c r="D5" s="3088"/>
      <c r="E5" s="3088"/>
      <c r="F5" s="3088"/>
      <c r="G5" s="3088"/>
      <c r="H5" s="3088"/>
      <c r="I5" s="3088"/>
      <c r="J5" s="3088"/>
      <c r="K5" s="3088"/>
      <c r="L5" s="1110"/>
    </row>
    <row r="7" spans="1:18" x14ac:dyDescent="0.2">
      <c r="A7" s="3086" t="s">
        <v>2008</v>
      </c>
      <c r="B7" s="3086"/>
      <c r="C7" s="3086"/>
      <c r="D7" s="3086"/>
      <c r="E7" s="3086"/>
      <c r="F7" s="3086"/>
      <c r="G7" s="3086"/>
      <c r="H7" s="3086"/>
      <c r="I7" s="3086"/>
      <c r="J7" s="3086"/>
      <c r="K7" s="3086"/>
      <c r="L7" s="1113"/>
    </row>
    <row r="8" spans="1:18" x14ac:dyDescent="0.2">
      <c r="A8" s="1114"/>
      <c r="B8" s="1114"/>
      <c r="C8" s="1114"/>
      <c r="D8" s="1114"/>
      <c r="E8" s="1114"/>
      <c r="F8" s="1114"/>
      <c r="G8" s="1114"/>
      <c r="H8" s="1114"/>
      <c r="I8" s="1114"/>
      <c r="J8" s="1115"/>
      <c r="K8" s="1114"/>
      <c r="L8" s="1114"/>
      <c r="N8" s="1116"/>
      <c r="O8" s="1117"/>
      <c r="P8" s="1117"/>
      <c r="Q8" s="1117"/>
      <c r="R8" s="1117"/>
    </row>
    <row r="9" spans="1:18" ht="13.5" thickBot="1" x14ac:dyDescent="0.25">
      <c r="J9" s="1118"/>
      <c r="L9" s="1119" t="s">
        <v>37</v>
      </c>
      <c r="N9" s="1116"/>
      <c r="O9" s="1117"/>
      <c r="P9" s="1117"/>
      <c r="Q9" s="1117"/>
      <c r="R9" s="1117"/>
    </row>
    <row r="10" spans="1:18" s="1124" customFormat="1" x14ac:dyDescent="0.2">
      <c r="A10" s="3089">
        <v>2019</v>
      </c>
      <c r="B10" s="1120">
        <v>910</v>
      </c>
      <c r="C10" s="1121">
        <v>911</v>
      </c>
      <c r="D10" s="1121">
        <v>912</v>
      </c>
      <c r="E10" s="1121">
        <v>913</v>
      </c>
      <c r="F10" s="1121">
        <v>914</v>
      </c>
      <c r="G10" s="1121">
        <v>917</v>
      </c>
      <c r="H10" s="1121">
        <v>919</v>
      </c>
      <c r="I10" s="1121">
        <v>920</v>
      </c>
      <c r="J10" s="1122">
        <v>923</v>
      </c>
      <c r="K10" s="1121">
        <v>924</v>
      </c>
      <c r="L10" s="1123" t="s">
        <v>925</v>
      </c>
      <c r="N10" s="1125"/>
      <c r="O10" s="1126"/>
      <c r="P10" s="1126"/>
      <c r="Q10" s="1126"/>
      <c r="R10" s="1126"/>
    </row>
    <row r="11" spans="1:18" s="1135" customFormat="1" ht="34.5" customHeight="1" thickBot="1" x14ac:dyDescent="0.25">
      <c r="A11" s="3090"/>
      <c r="B11" s="1127" t="s">
        <v>669</v>
      </c>
      <c r="C11" s="1128" t="s">
        <v>670</v>
      </c>
      <c r="D11" s="1128" t="s">
        <v>926</v>
      </c>
      <c r="E11" s="1128" t="s">
        <v>927</v>
      </c>
      <c r="F11" s="1128" t="s">
        <v>928</v>
      </c>
      <c r="G11" s="1129" t="s">
        <v>685</v>
      </c>
      <c r="H11" s="1128" t="s">
        <v>688</v>
      </c>
      <c r="I11" s="1128" t="s">
        <v>691</v>
      </c>
      <c r="J11" s="1130" t="s">
        <v>929</v>
      </c>
      <c r="K11" s="1128" t="s">
        <v>700</v>
      </c>
      <c r="L11" s="1131" t="s">
        <v>930</v>
      </c>
      <c r="M11" s="1132"/>
      <c r="N11" s="1133"/>
      <c r="O11" s="1133"/>
      <c r="P11" s="1133"/>
      <c r="Q11" s="1133"/>
      <c r="R11" s="1134"/>
    </row>
    <row r="12" spans="1:18" s="1124" customFormat="1" x14ac:dyDescent="0.2">
      <c r="A12" s="1136" t="s">
        <v>931</v>
      </c>
      <c r="B12" s="1137">
        <f>'ZU a SU'!I8</f>
        <v>5700</v>
      </c>
      <c r="C12" s="1138"/>
      <c r="D12" s="1138"/>
      <c r="E12" s="1138"/>
      <c r="F12" s="1138">
        <f>'ZU a SU'!I29</f>
        <v>16512.810000000001</v>
      </c>
      <c r="G12" s="1139">
        <f>'ZU a SU'!I46</f>
        <v>12750</v>
      </c>
      <c r="H12" s="1138"/>
      <c r="I12" s="1138">
        <f>'ZU a SU'!I63</f>
        <v>13700</v>
      </c>
      <c r="J12" s="1138"/>
      <c r="K12" s="1138"/>
      <c r="L12" s="1140">
        <f>SUM(B12:K12)</f>
        <v>48662.81</v>
      </c>
      <c r="M12" s="1141"/>
      <c r="N12" s="1125"/>
      <c r="O12" s="1125"/>
      <c r="P12" s="1125"/>
      <c r="Q12" s="1125"/>
      <c r="R12" s="1126"/>
    </row>
    <row r="13" spans="1:18" s="1124" customFormat="1" x14ac:dyDescent="0.2">
      <c r="A13" s="1142" t="s">
        <v>932</v>
      </c>
      <c r="B13" s="1143"/>
      <c r="C13" s="1144"/>
      <c r="D13" s="1144"/>
      <c r="E13" s="1144"/>
      <c r="F13" s="1144">
        <f>'ZU a SU'!I30</f>
        <v>5040.5</v>
      </c>
      <c r="G13" s="1144">
        <f>'ZU a SU'!I47</f>
        <v>10993</v>
      </c>
      <c r="H13" s="1144"/>
      <c r="I13" s="1144"/>
      <c r="J13" s="1144">
        <f>'ZU a SU'!I78</f>
        <v>8257.5</v>
      </c>
      <c r="K13" s="1144"/>
      <c r="L13" s="1145">
        <f>SUM(B13:K13)</f>
        <v>24291</v>
      </c>
      <c r="N13" s="1125"/>
      <c r="O13" s="1125"/>
      <c r="P13" s="1125"/>
      <c r="Q13" s="1125"/>
      <c r="R13" s="1126"/>
    </row>
    <row r="14" spans="1:18" s="1124" customFormat="1" x14ac:dyDescent="0.2">
      <c r="A14" s="1142" t="s">
        <v>933</v>
      </c>
      <c r="B14" s="1143"/>
      <c r="C14" s="1144"/>
      <c r="D14" s="1144"/>
      <c r="E14" s="1144"/>
      <c r="F14" s="1144">
        <f>'ZU a SU'!I31</f>
        <v>11540</v>
      </c>
      <c r="G14" s="1144"/>
      <c r="H14" s="1144">
        <f>'ZU a SU'!I56</f>
        <v>60500</v>
      </c>
      <c r="I14" s="1144"/>
      <c r="J14" s="1144"/>
      <c r="K14" s="1144">
        <v>14000</v>
      </c>
      <c r="L14" s="1145">
        <f>SUM(B14:K14)</f>
        <v>86040</v>
      </c>
      <c r="M14" s="1146"/>
      <c r="N14" s="1125"/>
      <c r="O14" s="1125"/>
      <c r="P14" s="1125"/>
      <c r="Q14" s="1125"/>
      <c r="R14" s="1126"/>
    </row>
    <row r="15" spans="1:18" s="1124" customFormat="1" x14ac:dyDescent="0.2">
      <c r="A15" s="1142" t="s">
        <v>934</v>
      </c>
      <c r="B15" s="1143"/>
      <c r="C15" s="1147"/>
      <c r="D15" s="1144">
        <f>'ZU a SU'!I13</f>
        <v>9240</v>
      </c>
      <c r="E15" s="1143">
        <f>'ZU a SU'!I20</f>
        <v>281550</v>
      </c>
      <c r="F15" s="1143">
        <f>'ZU a SU'!I32</f>
        <v>14950</v>
      </c>
      <c r="G15" s="1144">
        <f>'ZU a SU'!I48</f>
        <v>11660</v>
      </c>
      <c r="H15" s="1144"/>
      <c r="I15" s="1144">
        <f>'ZU a SU'!I65</f>
        <v>18500</v>
      </c>
      <c r="J15" s="1144">
        <f>'ZU a SU'!I80</f>
        <v>4222</v>
      </c>
      <c r="K15" s="1144"/>
      <c r="L15" s="1145">
        <f>SUM(B15:K15)</f>
        <v>340122</v>
      </c>
      <c r="N15" s="1125"/>
      <c r="O15" s="1125"/>
      <c r="P15" s="1125"/>
      <c r="Q15" s="1125"/>
      <c r="R15" s="1126"/>
    </row>
    <row r="16" spans="1:18" s="1124" customFormat="1" x14ac:dyDescent="0.2">
      <c r="A16" s="1142" t="s">
        <v>935</v>
      </c>
      <c r="B16" s="1143"/>
      <c r="C16" s="1147"/>
      <c r="D16" s="1144">
        <f>'ZU a SU'!I14</f>
        <v>6760</v>
      </c>
      <c r="E16" s="1143">
        <f>'ZU a SU'!I21</f>
        <v>137562.68</v>
      </c>
      <c r="F16" s="1143">
        <f>'ZU a SU'!I33</f>
        <v>3150</v>
      </c>
      <c r="G16" s="1144">
        <f>'ZU a SU'!I49</f>
        <v>16700</v>
      </c>
      <c r="H16" s="1148"/>
      <c r="I16" s="1144">
        <f>'ZU a SU'!I66</f>
        <v>43400</v>
      </c>
      <c r="J16" s="1144">
        <f>'ZU a SU'!I81</f>
        <v>4530.9399999999996</v>
      </c>
      <c r="K16" s="1144"/>
      <c r="L16" s="1145">
        <f>SUM(B16:K16)</f>
        <v>212103.62</v>
      </c>
      <c r="N16" s="1125"/>
      <c r="O16" s="1125"/>
      <c r="P16" s="1125"/>
      <c r="Q16" s="1125"/>
      <c r="R16" s="1126"/>
    </row>
    <row r="17" spans="1:18" s="1124" customFormat="1" x14ac:dyDescent="0.2">
      <c r="A17" s="1142" t="s">
        <v>936</v>
      </c>
      <c r="B17" s="1143"/>
      <c r="C17" s="1147"/>
      <c r="D17" s="1144">
        <f>'ZU a SU'!I15</f>
        <v>27950</v>
      </c>
      <c r="E17" s="1143">
        <f>'ZU a SU'!I22</f>
        <v>309300</v>
      </c>
      <c r="F17" s="1143">
        <f>'ZU a SU'!I34</f>
        <v>683291.77</v>
      </c>
      <c r="G17" s="1144">
        <f>'ZU a SU'!I50</f>
        <v>24860</v>
      </c>
      <c r="H17" s="1144"/>
      <c r="I17" s="1144">
        <f>'ZU a SU'!I67</f>
        <v>110000</v>
      </c>
      <c r="J17" s="1144">
        <f>'ZU a SU'!I82</f>
        <v>63390</v>
      </c>
      <c r="K17" s="1144"/>
      <c r="L17" s="1145">
        <f t="shared" ref="L17:L25" si="0">SUM(B17:K17)</f>
        <v>1218791.77</v>
      </c>
      <c r="N17" s="1125"/>
      <c r="O17" s="1125"/>
      <c r="P17" s="1125"/>
      <c r="Q17" s="1125"/>
      <c r="R17" s="1126"/>
    </row>
    <row r="18" spans="1:18" s="1124" customFormat="1" x14ac:dyDescent="0.2">
      <c r="A18" s="1142" t="s">
        <v>937</v>
      </c>
      <c r="B18" s="1143"/>
      <c r="C18" s="1147"/>
      <c r="D18" s="1144">
        <f>'ZU a SU'!I16</f>
        <v>1290.5</v>
      </c>
      <c r="E18" s="1143">
        <f>'ZU a SU'!I23</f>
        <v>128387.65</v>
      </c>
      <c r="F18" s="1143">
        <f>'ZU a SU'!I35</f>
        <v>7794.52</v>
      </c>
      <c r="G18" s="1144">
        <f>'ZU a SU'!I51</f>
        <v>13200</v>
      </c>
      <c r="H18" s="1144"/>
      <c r="I18" s="1144"/>
      <c r="J18" s="1144">
        <f>'ZU a SU'!I83</f>
        <v>2132.75</v>
      </c>
      <c r="K18" s="1144"/>
      <c r="L18" s="1145">
        <f>SUM(B18:K18)</f>
        <v>152805.41999999998</v>
      </c>
      <c r="N18" s="1125"/>
      <c r="O18" s="1125"/>
      <c r="P18" s="1125"/>
      <c r="Q18" s="1125"/>
      <c r="R18" s="1126"/>
    </row>
    <row r="19" spans="1:18" s="1124" customFormat="1" x14ac:dyDescent="0.2">
      <c r="A19" s="1142" t="s">
        <v>938</v>
      </c>
      <c r="B19" s="1143"/>
      <c r="C19" s="1147"/>
      <c r="D19" s="1144"/>
      <c r="E19" s="1143">
        <f>'ZU a SU'!I24</f>
        <v>5720</v>
      </c>
      <c r="F19" s="1143">
        <f>'ZU a SU'!I36</f>
        <v>8696.2000000000007</v>
      </c>
      <c r="G19" s="1144">
        <f>'ZU a SU'!I52</f>
        <v>4674</v>
      </c>
      <c r="H19" s="1144"/>
      <c r="I19" s="1144">
        <f>'ZU a SU'!I69</f>
        <v>1500</v>
      </c>
      <c r="J19" s="1144">
        <f>'ZU a SU'!I84</f>
        <v>224.85</v>
      </c>
      <c r="K19" s="1144"/>
      <c r="L19" s="1145">
        <f t="shared" si="0"/>
        <v>20815.05</v>
      </c>
      <c r="N19" s="1125"/>
      <c r="O19" s="1125"/>
      <c r="P19" s="1125"/>
      <c r="Q19" s="1125"/>
      <c r="R19" s="1126"/>
    </row>
    <row r="20" spans="1:18" s="1124" customFormat="1" x14ac:dyDescent="0.2">
      <c r="A20" s="1142" t="s">
        <v>939</v>
      </c>
      <c r="B20" s="1143"/>
      <c r="C20" s="1147"/>
      <c r="D20" s="1144">
        <f>'ZU a SU'!I18</f>
        <v>27800</v>
      </c>
      <c r="E20" s="1143">
        <f>'ZU a SU'!I25</f>
        <v>206570</v>
      </c>
      <c r="F20" s="1143">
        <f>'ZU a SU'!I37</f>
        <v>6197.15</v>
      </c>
      <c r="G20" s="1144">
        <f>'ZU a SU'!I53</f>
        <v>39600</v>
      </c>
      <c r="H20" s="1144"/>
      <c r="I20" s="1144">
        <f>'ZU a SU'!I70</f>
        <v>89777.78</v>
      </c>
      <c r="J20" s="1144"/>
      <c r="K20" s="1144"/>
      <c r="L20" s="1145">
        <f t="shared" si="0"/>
        <v>369944.93000000005</v>
      </c>
      <c r="N20" s="1125"/>
      <c r="O20" s="1125"/>
      <c r="P20" s="1125"/>
      <c r="Q20" s="1125"/>
      <c r="R20" s="1126"/>
    </row>
    <row r="21" spans="1:18" s="1124" customFormat="1" x14ac:dyDescent="0.2">
      <c r="A21" s="1142" t="s">
        <v>940</v>
      </c>
      <c r="B21" s="1143"/>
      <c r="C21" s="1147"/>
      <c r="D21" s="1144"/>
      <c r="E21" s="1143"/>
      <c r="F21" s="1143">
        <f>'ZU a SU'!I38</f>
        <v>4750</v>
      </c>
      <c r="G21" s="1144"/>
      <c r="H21" s="1144"/>
      <c r="I21" s="1144"/>
      <c r="J21" s="1144"/>
      <c r="K21" s="1144"/>
      <c r="L21" s="1145">
        <f t="shared" si="0"/>
        <v>4750</v>
      </c>
      <c r="N21" s="1125"/>
      <c r="O21" s="1125"/>
      <c r="P21" s="1125"/>
      <c r="Q21" s="1125"/>
      <c r="R21" s="1126"/>
    </row>
    <row r="22" spans="1:18" s="1124" customFormat="1" x14ac:dyDescent="0.2">
      <c r="A22" s="1142" t="s">
        <v>941</v>
      </c>
      <c r="B22" s="1143"/>
      <c r="C22" s="1144"/>
      <c r="D22" s="1144"/>
      <c r="E22" s="1144"/>
      <c r="F22" s="1144">
        <f>'ZU a SU'!I39</f>
        <v>415</v>
      </c>
      <c r="G22" s="1144"/>
      <c r="H22" s="1144"/>
      <c r="I22" s="1144">
        <f>'ZU a SU'!I71</f>
        <v>950</v>
      </c>
      <c r="J22" s="1144"/>
      <c r="K22" s="1144"/>
      <c r="L22" s="1145">
        <f t="shared" si="0"/>
        <v>1365</v>
      </c>
      <c r="N22" s="1125"/>
      <c r="O22" s="1125"/>
      <c r="P22" s="1125"/>
      <c r="Q22" s="1125"/>
      <c r="R22" s="1126"/>
    </row>
    <row r="23" spans="1:18" s="1124" customFormat="1" x14ac:dyDescent="0.2">
      <c r="A23" s="1142" t="s">
        <v>942</v>
      </c>
      <c r="B23" s="1143"/>
      <c r="C23" s="1144"/>
      <c r="D23" s="1144"/>
      <c r="E23" s="1144"/>
      <c r="F23" s="1144">
        <f>'ZU a SU'!I40</f>
        <v>37633.699999999997</v>
      </c>
      <c r="G23" s="1144">
        <f>'ZU a SU'!I55</f>
        <v>50</v>
      </c>
      <c r="H23" s="1144"/>
      <c r="I23" s="1144">
        <f>'ZU a SU'!I72</f>
        <v>8567.82</v>
      </c>
      <c r="J23" s="1144"/>
      <c r="K23" s="1144"/>
      <c r="L23" s="1145">
        <f t="shared" si="0"/>
        <v>46251.519999999997</v>
      </c>
      <c r="N23" s="1125"/>
      <c r="O23" s="1125"/>
      <c r="P23" s="1125"/>
      <c r="Q23" s="1125"/>
      <c r="R23" s="1126"/>
    </row>
    <row r="24" spans="1:18" s="1124" customFormat="1" x14ac:dyDescent="0.2">
      <c r="A24" s="1142" t="s">
        <v>943</v>
      </c>
      <c r="B24" s="1143"/>
      <c r="C24" s="1144"/>
      <c r="D24" s="1144"/>
      <c r="E24" s="1144"/>
      <c r="F24" s="1144">
        <f>'ZU a SU'!I41</f>
        <v>5800</v>
      </c>
      <c r="G24" s="1144"/>
      <c r="H24" s="1144"/>
      <c r="I24" s="1144">
        <f>'ZU a SU'!I73</f>
        <v>11000</v>
      </c>
      <c r="J24" s="1144">
        <f>'ZU a SU'!I86</f>
        <v>218466</v>
      </c>
      <c r="K24" s="1144"/>
      <c r="L24" s="1145">
        <f t="shared" si="0"/>
        <v>235266</v>
      </c>
      <c r="N24" s="1125"/>
      <c r="O24" s="1125"/>
      <c r="P24" s="1125"/>
      <c r="Q24" s="1125"/>
      <c r="R24" s="1126"/>
    </row>
    <row r="25" spans="1:18" s="1124" customFormat="1" x14ac:dyDescent="0.2">
      <c r="A25" s="1142" t="s">
        <v>944</v>
      </c>
      <c r="B25" s="1143">
        <f>'ZU a SU'!I9</f>
        <v>28223.7</v>
      </c>
      <c r="C25" s="1144">
        <f>'ZU a SU'!I11</f>
        <v>317568.5</v>
      </c>
      <c r="D25" s="1144"/>
      <c r="E25" s="1144"/>
      <c r="F25" s="1144">
        <f>'ZU a SU'!I42</f>
        <v>11920</v>
      </c>
      <c r="G25" s="1144"/>
      <c r="H25" s="1144"/>
      <c r="I25" s="1144">
        <f>'ZU a SU'!I74</f>
        <v>12000</v>
      </c>
      <c r="J25" s="1144"/>
      <c r="K25" s="1144"/>
      <c r="L25" s="1145">
        <f t="shared" si="0"/>
        <v>369712.2</v>
      </c>
      <c r="M25" s="1149"/>
      <c r="N25" s="1146"/>
      <c r="O25" s="1146"/>
      <c r="P25" s="1146"/>
      <c r="Q25" s="1146"/>
    </row>
    <row r="26" spans="1:18" s="1124" customFormat="1" ht="13.5" thickBot="1" x14ac:dyDescent="0.25">
      <c r="A26" s="1142" t="s">
        <v>2185</v>
      </c>
      <c r="B26" s="1150"/>
      <c r="C26" s="1151"/>
      <c r="D26" s="1151"/>
      <c r="E26" s="1151">
        <f>'ZU a SU'!I26</f>
        <v>11500</v>
      </c>
      <c r="F26" s="1151">
        <f>'ZU a SU'!I43</f>
        <v>1200</v>
      </c>
      <c r="G26" s="1151"/>
      <c r="H26" s="1151"/>
      <c r="I26" s="1151">
        <f>'ZU a SU'!I75</f>
        <v>200</v>
      </c>
      <c r="J26" s="1151"/>
      <c r="K26" s="1151"/>
      <c r="L26" s="1152">
        <f>SUM(B26:K26)</f>
        <v>12900</v>
      </c>
      <c r="N26" s="1146"/>
      <c r="O26" s="1146"/>
      <c r="P26" s="1146"/>
      <c r="Q26" s="1146"/>
    </row>
    <row r="27" spans="1:18" s="1124" customFormat="1" ht="13.5" thickBot="1" x14ac:dyDescent="0.25">
      <c r="A27" s="1153" t="s">
        <v>945</v>
      </c>
      <c r="B27" s="1154">
        <f t="shared" ref="B27:K27" si="1">SUM(B12:B26)</f>
        <v>33923.699999999997</v>
      </c>
      <c r="C27" s="1154">
        <f t="shared" si="1"/>
        <v>317568.5</v>
      </c>
      <c r="D27" s="1154">
        <f>SUM(D12:D26)</f>
        <v>73040.5</v>
      </c>
      <c r="E27" s="1154">
        <f>SUM(E12:E26)</f>
        <v>1080590.33</v>
      </c>
      <c r="F27" s="1154">
        <f>SUM(F12:F26)</f>
        <v>818891.65</v>
      </c>
      <c r="G27" s="1154">
        <f t="shared" si="1"/>
        <v>134487</v>
      </c>
      <c r="H27" s="1154">
        <f t="shared" si="1"/>
        <v>60500</v>
      </c>
      <c r="I27" s="1154">
        <f t="shared" si="1"/>
        <v>309595.60000000003</v>
      </c>
      <c r="J27" s="1154">
        <f>SUM(J12:J26)</f>
        <v>301224.04000000004</v>
      </c>
      <c r="K27" s="1154">
        <f t="shared" si="1"/>
        <v>14000</v>
      </c>
      <c r="L27" s="1155">
        <f>SUM(L12:L26)</f>
        <v>3143821.3200000003</v>
      </c>
      <c r="N27" s="1146"/>
      <c r="O27" s="1146"/>
      <c r="P27" s="1146"/>
      <c r="Q27" s="1146"/>
    </row>
    <row r="28" spans="1:18" s="1124" customFormat="1" x14ac:dyDescent="0.2">
      <c r="A28" s="1156"/>
      <c r="B28" s="1156"/>
      <c r="C28" s="1156"/>
      <c r="D28" s="1156"/>
      <c r="E28" s="1156"/>
      <c r="F28" s="1157"/>
      <c r="G28" s="1157"/>
      <c r="H28" s="1156"/>
      <c r="I28" s="1156"/>
      <c r="J28" s="1157"/>
      <c r="K28" s="1156"/>
      <c r="L28" s="1126"/>
      <c r="M28" s="1158"/>
      <c r="N28" s="1146"/>
      <c r="O28" s="1146"/>
      <c r="P28" s="1146"/>
      <c r="Q28" s="1146"/>
    </row>
    <row r="29" spans="1:18" s="1124" customFormat="1" x14ac:dyDescent="0.2">
      <c r="A29" s="1156"/>
      <c r="B29" s="1156"/>
      <c r="C29" s="1156"/>
      <c r="D29" s="1157"/>
      <c r="E29" s="1156"/>
      <c r="F29" s="1126"/>
      <c r="G29" s="1159"/>
      <c r="H29" s="1156"/>
      <c r="I29" s="1156"/>
      <c r="J29" s="1157"/>
      <c r="K29" s="1157"/>
      <c r="L29" s="1126"/>
      <c r="M29" s="1158"/>
      <c r="N29" s="1157"/>
      <c r="O29" s="1146"/>
      <c r="P29" s="1146"/>
      <c r="Q29" s="1146"/>
    </row>
    <row r="30" spans="1:18" x14ac:dyDescent="0.2">
      <c r="A30" s="1160"/>
      <c r="B30" s="1160"/>
      <c r="C30" s="1160"/>
      <c r="D30" s="1160"/>
      <c r="E30" s="1160"/>
      <c r="F30" s="1161"/>
      <c r="G30" s="1160"/>
      <c r="H30" s="1160"/>
      <c r="I30" s="1160"/>
      <c r="J30" s="1161"/>
      <c r="K30" s="1161"/>
      <c r="L30" s="1117"/>
      <c r="N30" s="1162"/>
      <c r="O30" s="1162"/>
      <c r="P30" s="1162"/>
      <c r="Q30" s="1163"/>
    </row>
    <row r="31" spans="1:18" x14ac:dyDescent="0.2">
      <c r="A31" s="1160"/>
      <c r="B31" s="1160"/>
      <c r="C31" s="1160"/>
      <c r="D31" s="1160"/>
      <c r="E31" s="1160"/>
      <c r="F31" s="1161"/>
      <c r="G31" s="1160"/>
      <c r="H31" s="1160"/>
      <c r="I31" s="1160"/>
      <c r="J31" s="1161"/>
      <c r="K31" s="1117"/>
      <c r="L31" s="1117"/>
      <c r="N31" s="1161"/>
    </row>
    <row r="32" spans="1:18" x14ac:dyDescent="0.2">
      <c r="A32" s="1160"/>
      <c r="B32" s="1160"/>
      <c r="C32" s="1160"/>
      <c r="D32" s="1160"/>
      <c r="E32" s="1160"/>
      <c r="F32" s="1161"/>
      <c r="G32" s="1160"/>
      <c r="H32" s="1160"/>
      <c r="I32" s="1160"/>
      <c r="J32" s="1161"/>
      <c r="K32" s="1117"/>
      <c r="L32" s="1117"/>
      <c r="N32" s="1161"/>
    </row>
    <row r="33" spans="1:14" x14ac:dyDescent="0.2">
      <c r="A33" s="1160"/>
      <c r="B33" s="1160"/>
      <c r="C33" s="1160"/>
      <c r="D33" s="1160"/>
      <c r="E33" s="1160"/>
      <c r="F33" s="1161"/>
      <c r="G33" s="1160"/>
      <c r="H33" s="1160"/>
      <c r="I33" s="1160"/>
      <c r="J33" s="1161"/>
      <c r="K33" s="1117"/>
      <c r="L33" s="1117"/>
      <c r="N33" s="1161"/>
    </row>
    <row r="34" spans="1:14" x14ac:dyDescent="0.2">
      <c r="A34" s="1160"/>
      <c r="B34" s="1160"/>
      <c r="C34" s="1160"/>
      <c r="D34" s="1160"/>
      <c r="E34" s="1160"/>
      <c r="F34" s="1161"/>
      <c r="G34" s="1160"/>
      <c r="H34" s="1160"/>
      <c r="I34" s="1160"/>
      <c r="J34" s="1161"/>
      <c r="K34" s="1117"/>
      <c r="L34" s="1117"/>
      <c r="N34" s="1161"/>
    </row>
    <row r="35" spans="1:14" x14ac:dyDescent="0.2">
      <c r="A35" s="1160"/>
      <c r="B35" s="1160"/>
      <c r="C35" s="1160"/>
      <c r="D35" s="1160"/>
      <c r="E35" s="1160"/>
      <c r="F35" s="1157"/>
      <c r="G35" s="1161"/>
      <c r="H35" s="1160"/>
      <c r="I35" s="1160"/>
      <c r="J35" s="1161"/>
      <c r="K35" s="1117"/>
      <c r="L35" s="1117"/>
      <c r="N35" s="1160"/>
    </row>
    <row r="36" spans="1:14" x14ac:dyDescent="0.2">
      <c r="A36" s="1160"/>
      <c r="B36" s="1160"/>
      <c r="C36" s="1160"/>
      <c r="D36" s="1160"/>
      <c r="E36" s="1160"/>
      <c r="F36" s="1160"/>
      <c r="G36" s="1160"/>
      <c r="H36" s="1160"/>
      <c r="I36" s="1160"/>
      <c r="J36" s="1161"/>
      <c r="K36" s="1117"/>
      <c r="L36" s="1117"/>
    </row>
    <row r="37" spans="1:14" x14ac:dyDescent="0.2">
      <c r="A37" s="1160"/>
      <c r="B37" s="1160"/>
      <c r="C37" s="1160"/>
      <c r="D37" s="1160"/>
      <c r="E37" s="1160"/>
      <c r="F37" s="1160"/>
      <c r="G37" s="1160"/>
      <c r="H37" s="1160"/>
      <c r="I37" s="1160"/>
      <c r="J37" s="1161"/>
      <c r="K37" s="1117"/>
      <c r="L37" s="1117"/>
    </row>
    <row r="38" spans="1:14" x14ac:dyDescent="0.2">
      <c r="A38" s="1160"/>
      <c r="B38" s="1160"/>
      <c r="C38" s="1160"/>
      <c r="D38" s="1160"/>
      <c r="E38" s="1160"/>
      <c r="F38" s="1160"/>
      <c r="G38" s="1160"/>
      <c r="H38" s="1160"/>
      <c r="I38" s="1160"/>
      <c r="J38" s="1161"/>
      <c r="K38" s="1160"/>
    </row>
    <row r="39" spans="1:14" x14ac:dyDescent="0.2">
      <c r="A39" s="1160"/>
      <c r="B39" s="1160"/>
      <c r="C39" s="1160"/>
      <c r="D39" s="1160"/>
      <c r="E39" s="1160"/>
      <c r="F39" s="1160"/>
      <c r="G39" s="1160"/>
      <c r="H39" s="1160"/>
      <c r="I39" s="1160"/>
      <c r="J39" s="1161"/>
      <c r="K39" s="1160"/>
    </row>
    <row r="40" spans="1:14" x14ac:dyDescent="0.2">
      <c r="A40" s="1160"/>
      <c r="B40" s="1160"/>
      <c r="C40" s="1160"/>
      <c r="D40" s="1160"/>
      <c r="E40" s="1160"/>
      <c r="F40" s="1160"/>
      <c r="G40" s="1160"/>
      <c r="H40" s="1160"/>
      <c r="I40" s="1160"/>
      <c r="J40" s="1161"/>
      <c r="K40" s="1160"/>
    </row>
    <row r="41" spans="1:14" x14ac:dyDescent="0.2">
      <c r="A41" s="1160"/>
      <c r="B41" s="1160"/>
      <c r="C41" s="1160"/>
      <c r="D41" s="1160"/>
      <c r="E41" s="1160"/>
      <c r="F41" s="1160"/>
      <c r="G41" s="1160"/>
      <c r="H41" s="1160"/>
      <c r="I41" s="1160"/>
      <c r="J41" s="1161"/>
      <c r="K41" s="1160"/>
    </row>
    <row r="42" spans="1:14" x14ac:dyDescent="0.2">
      <c r="A42" s="1160"/>
      <c r="B42" s="1160"/>
      <c r="C42" s="1160"/>
      <c r="D42" s="1160"/>
      <c r="E42" s="1160"/>
      <c r="F42" s="1160"/>
      <c r="G42" s="1160"/>
      <c r="H42" s="1160"/>
      <c r="I42" s="1160"/>
      <c r="J42" s="1161"/>
      <c r="K42" s="1160"/>
    </row>
    <row r="43" spans="1:14" x14ac:dyDescent="0.2">
      <c r="A43" s="1160"/>
      <c r="B43" s="1160"/>
      <c r="C43" s="1160"/>
      <c r="D43" s="1160"/>
      <c r="E43" s="1160"/>
      <c r="F43" s="1160"/>
      <c r="G43" s="1160"/>
      <c r="H43" s="1160"/>
      <c r="I43" s="1160"/>
      <c r="J43" s="1161"/>
      <c r="K43" s="1160"/>
    </row>
    <row r="44" spans="1:14" x14ac:dyDescent="0.2">
      <c r="A44" s="1160"/>
      <c r="B44" s="1160"/>
      <c r="C44" s="1160"/>
      <c r="D44" s="1160"/>
      <c r="E44" s="1160"/>
      <c r="F44" s="1160"/>
      <c r="G44" s="1160"/>
      <c r="H44" s="1160"/>
      <c r="I44" s="1160"/>
      <c r="J44" s="1161"/>
      <c r="K44" s="1160"/>
      <c r="L44" s="1164" t="s">
        <v>946</v>
      </c>
    </row>
    <row r="45" spans="1:14" x14ac:dyDescent="0.2">
      <c r="A45" s="1160"/>
      <c r="B45" s="1160"/>
      <c r="C45" s="1160"/>
      <c r="D45" s="1160"/>
      <c r="E45" s="1160"/>
      <c r="F45" s="1160"/>
      <c r="G45" s="1160"/>
      <c r="H45" s="1160"/>
      <c r="I45" s="1160"/>
    </row>
    <row r="46" spans="1:14" x14ac:dyDescent="0.2">
      <c r="A46" s="3086" t="s">
        <v>2009</v>
      </c>
      <c r="B46" s="3086"/>
      <c r="C46" s="3086"/>
      <c r="D46" s="3086"/>
      <c r="E46" s="3086"/>
      <c r="F46" s="3086"/>
      <c r="G46" s="3086"/>
      <c r="H46" s="3086"/>
      <c r="I46" s="3086"/>
      <c r="J46" s="1165"/>
      <c r="K46" s="1113"/>
      <c r="L46" s="1113"/>
    </row>
    <row r="47" spans="1:14" x14ac:dyDescent="0.2">
      <c r="A47" s="1114"/>
      <c r="B47" s="1114"/>
      <c r="C47" s="1114"/>
      <c r="D47" s="1114"/>
      <c r="E47" s="1114"/>
      <c r="F47" s="1114"/>
      <c r="G47" s="1114"/>
      <c r="H47" s="1114"/>
      <c r="I47" s="1114"/>
      <c r="J47" s="1115"/>
      <c r="K47" s="1114"/>
      <c r="L47" s="1114"/>
    </row>
    <row r="48" spans="1:14" ht="13.5" thickBot="1" x14ac:dyDescent="0.25">
      <c r="H48" s="1119"/>
      <c r="I48" s="1119" t="s">
        <v>37</v>
      </c>
    </row>
    <row r="49" spans="1:14" s="1124" customFormat="1" x14ac:dyDescent="0.2">
      <c r="A49" s="3094">
        <v>2019</v>
      </c>
      <c r="B49" s="1166">
        <v>925</v>
      </c>
      <c r="C49" s="1166">
        <v>926</v>
      </c>
      <c r="D49" s="1166">
        <v>931</v>
      </c>
      <c r="E49" s="1167">
        <v>932</v>
      </c>
      <c r="F49" s="1167">
        <v>934</v>
      </c>
      <c r="G49" s="1123" t="s">
        <v>947</v>
      </c>
      <c r="H49" s="1168" t="s">
        <v>947</v>
      </c>
      <c r="I49" s="1169" t="s">
        <v>948</v>
      </c>
      <c r="J49" s="1158"/>
      <c r="M49" s="1158"/>
      <c r="N49" s="1170"/>
    </row>
    <row r="50" spans="1:14" s="1132" customFormat="1" ht="21" customHeight="1" thickBot="1" x14ac:dyDescent="0.25">
      <c r="A50" s="3095"/>
      <c r="B50" s="1127" t="s">
        <v>949</v>
      </c>
      <c r="C50" s="1128" t="s">
        <v>706</v>
      </c>
      <c r="D50" s="1128" t="s">
        <v>709</v>
      </c>
      <c r="E50" s="1171" t="s">
        <v>950</v>
      </c>
      <c r="F50" s="1171" t="s">
        <v>715</v>
      </c>
      <c r="G50" s="1131" t="s">
        <v>951</v>
      </c>
      <c r="H50" s="1172" t="s">
        <v>952</v>
      </c>
      <c r="I50" s="1173" t="s">
        <v>733</v>
      </c>
      <c r="J50" s="1135"/>
      <c r="M50" s="1135"/>
      <c r="N50" s="1174"/>
    </row>
    <row r="51" spans="1:14" s="1124" customFormat="1" x14ac:dyDescent="0.2">
      <c r="A51" s="1136" t="s">
        <v>931</v>
      </c>
      <c r="B51" s="1175"/>
      <c r="C51" s="1176">
        <f>'ZU a SU'!I99</f>
        <v>15000</v>
      </c>
      <c r="D51" s="1176">
        <f>'ZU a SU'!I92</f>
        <v>5000</v>
      </c>
      <c r="E51" s="1176"/>
      <c r="F51" s="1176"/>
      <c r="G51" s="1177">
        <f t="shared" ref="G51:G66" si="2">SUM(B51:F51)</f>
        <v>20000</v>
      </c>
      <c r="H51" s="1178">
        <f t="shared" ref="H51:H64" si="3">L12+G51</f>
        <v>68662.81</v>
      </c>
      <c r="I51" s="1179"/>
      <c r="J51" s="1180"/>
      <c r="M51" s="1158"/>
      <c r="N51" s="1170"/>
    </row>
    <row r="52" spans="1:14" s="1124" customFormat="1" x14ac:dyDescent="0.2">
      <c r="A52" s="1142" t="s">
        <v>932</v>
      </c>
      <c r="B52" s="1181"/>
      <c r="C52" s="1182">
        <f>'ZU a SU'!I100</f>
        <v>35200</v>
      </c>
      <c r="D52" s="1182"/>
      <c r="E52" s="1182"/>
      <c r="F52" s="1182"/>
      <c r="G52" s="1177">
        <f t="shared" si="2"/>
        <v>35200</v>
      </c>
      <c r="H52" s="1178">
        <f t="shared" si="3"/>
        <v>59491</v>
      </c>
      <c r="I52" s="1183"/>
      <c r="J52" s="1158"/>
      <c r="M52" s="1158"/>
      <c r="N52" s="1170"/>
    </row>
    <row r="53" spans="1:14" s="1124" customFormat="1" x14ac:dyDescent="0.2">
      <c r="A53" s="1142" t="s">
        <v>933</v>
      </c>
      <c r="B53" s="1150"/>
      <c r="C53" s="1151"/>
      <c r="D53" s="1151"/>
      <c r="E53" s="1151"/>
      <c r="F53" s="1151"/>
      <c r="G53" s="1177">
        <f t="shared" si="2"/>
        <v>0</v>
      </c>
      <c r="H53" s="1178">
        <f>L14+G53</f>
        <v>86040</v>
      </c>
      <c r="I53" s="1184">
        <v>96875</v>
      </c>
      <c r="J53" s="1158"/>
      <c r="K53" s="1146"/>
      <c r="L53" s="1158"/>
      <c r="M53" s="1158"/>
      <c r="N53" s="1170"/>
    </row>
    <row r="54" spans="1:14" s="1124" customFormat="1" x14ac:dyDescent="0.2">
      <c r="A54" s="1142" t="s">
        <v>934</v>
      </c>
      <c r="B54" s="1150"/>
      <c r="C54" s="1144">
        <f>'ZU a SU'!I101</f>
        <v>24500</v>
      </c>
      <c r="D54" s="1150"/>
      <c r="E54" s="1150"/>
      <c r="F54" s="1151"/>
      <c r="G54" s="1177">
        <f t="shared" si="2"/>
        <v>24500</v>
      </c>
      <c r="H54" s="1178">
        <f t="shared" si="3"/>
        <v>364622</v>
      </c>
      <c r="I54" s="1185" t="s">
        <v>953</v>
      </c>
      <c r="J54" s="1158"/>
      <c r="L54" s="3014"/>
      <c r="M54" s="1158"/>
      <c r="N54" s="1170"/>
    </row>
    <row r="55" spans="1:14" s="1124" customFormat="1" x14ac:dyDescent="0.2">
      <c r="A55" s="1142" t="s">
        <v>954</v>
      </c>
      <c r="B55" s="1143"/>
      <c r="C55" s="1144">
        <f>'ZU a SU'!I102</f>
        <v>1000</v>
      </c>
      <c r="D55" s="1143"/>
      <c r="E55" s="1143"/>
      <c r="F55" s="1144"/>
      <c r="G55" s="1177">
        <f t="shared" si="2"/>
        <v>1000</v>
      </c>
      <c r="H55" s="1178">
        <f t="shared" si="3"/>
        <v>213103.62</v>
      </c>
      <c r="I55" s="1183"/>
      <c r="J55" s="1158"/>
      <c r="L55" s="1158"/>
      <c r="M55" s="1158"/>
      <c r="N55" s="1170"/>
    </row>
    <row r="56" spans="1:14" s="1124" customFormat="1" x14ac:dyDescent="0.2">
      <c r="A56" s="1142" t="s">
        <v>936</v>
      </c>
      <c r="B56" s="1143"/>
      <c r="C56" s="1144">
        <f>'ZU a SU'!I103</f>
        <v>7000</v>
      </c>
      <c r="D56" s="1143"/>
      <c r="E56" s="1143"/>
      <c r="F56" s="1144"/>
      <c r="G56" s="1177">
        <f t="shared" si="2"/>
        <v>7000</v>
      </c>
      <c r="H56" s="1178">
        <f t="shared" si="3"/>
        <v>1225791.77</v>
      </c>
      <c r="I56" s="1183"/>
      <c r="J56" s="1158"/>
      <c r="M56" s="1158"/>
      <c r="N56" s="1170"/>
    </row>
    <row r="57" spans="1:14" s="1124" customFormat="1" x14ac:dyDescent="0.2">
      <c r="A57" s="1142" t="s">
        <v>937</v>
      </c>
      <c r="B57" s="1143"/>
      <c r="C57" s="1144">
        <f>'ZU a SU'!I104</f>
        <v>15400</v>
      </c>
      <c r="D57" s="1143"/>
      <c r="E57" s="1143"/>
      <c r="F57" s="1144"/>
      <c r="G57" s="1177">
        <f t="shared" si="2"/>
        <v>15400</v>
      </c>
      <c r="H57" s="1178">
        <f t="shared" si="3"/>
        <v>168205.41999999998</v>
      </c>
      <c r="I57" s="1183"/>
      <c r="J57" s="1158"/>
      <c r="M57" s="1158"/>
      <c r="N57" s="1170"/>
    </row>
    <row r="58" spans="1:14" s="1124" customFormat="1" x14ac:dyDescent="0.2">
      <c r="A58" s="1142" t="s">
        <v>938</v>
      </c>
      <c r="B58" s="1143"/>
      <c r="C58" s="1144">
        <f>'ZU a SU'!I105</f>
        <v>8000</v>
      </c>
      <c r="D58" s="1143"/>
      <c r="E58" s="1143">
        <f>'ZU a SU'!I94</f>
        <v>18000</v>
      </c>
      <c r="F58" s="1144">
        <f>'ZU a SU'!I96</f>
        <v>4000</v>
      </c>
      <c r="G58" s="1177">
        <f t="shared" si="2"/>
        <v>30000</v>
      </c>
      <c r="H58" s="1178">
        <f t="shared" si="3"/>
        <v>50815.05</v>
      </c>
      <c r="I58" s="1183"/>
      <c r="J58" s="1158"/>
      <c r="M58" s="1158"/>
      <c r="N58" s="1170"/>
    </row>
    <row r="59" spans="1:14" s="1124" customFormat="1" x14ac:dyDescent="0.2">
      <c r="A59" s="1142" t="s">
        <v>939</v>
      </c>
      <c r="B59" s="1143"/>
      <c r="C59" s="1144">
        <f>'ZU a SU'!I106</f>
        <v>2100</v>
      </c>
      <c r="D59" s="1143"/>
      <c r="E59" s="1143"/>
      <c r="F59" s="1144"/>
      <c r="G59" s="1177">
        <f t="shared" si="2"/>
        <v>2100</v>
      </c>
      <c r="H59" s="1178">
        <f t="shared" si="3"/>
        <v>372044.93000000005</v>
      </c>
      <c r="I59" s="1183"/>
      <c r="J59" s="1158"/>
      <c r="L59" s="1158"/>
      <c r="M59" s="1158"/>
      <c r="N59" s="1170"/>
    </row>
    <row r="60" spans="1:14" s="1124" customFormat="1" x14ac:dyDescent="0.2">
      <c r="A60" s="1142" t="s">
        <v>940</v>
      </c>
      <c r="B60" s="1143"/>
      <c r="C60" s="1144"/>
      <c r="D60" s="1143"/>
      <c r="E60" s="1143"/>
      <c r="F60" s="1144"/>
      <c r="G60" s="1177">
        <f t="shared" si="2"/>
        <v>0</v>
      </c>
      <c r="H60" s="1178">
        <f t="shared" si="3"/>
        <v>4750</v>
      </c>
      <c r="I60" s="1183"/>
      <c r="J60" s="1158"/>
      <c r="M60" s="1158"/>
      <c r="N60" s="1170"/>
    </row>
    <row r="61" spans="1:14" s="1124" customFormat="1" x14ac:dyDescent="0.2">
      <c r="A61" s="1142" t="s">
        <v>941</v>
      </c>
      <c r="B61" s="1143"/>
      <c r="C61" s="1144"/>
      <c r="D61" s="1144"/>
      <c r="E61" s="1144"/>
      <c r="F61" s="1144"/>
      <c r="G61" s="1177">
        <f t="shared" si="2"/>
        <v>0</v>
      </c>
      <c r="H61" s="1178">
        <f t="shared" si="3"/>
        <v>1365</v>
      </c>
      <c r="I61" s="1183"/>
      <c r="J61" s="1158"/>
      <c r="M61" s="1158"/>
      <c r="N61" s="1170"/>
    </row>
    <row r="62" spans="1:14" s="1124" customFormat="1" x14ac:dyDescent="0.2">
      <c r="A62" s="1142" t="s">
        <v>942</v>
      </c>
      <c r="B62" s="1143"/>
      <c r="C62" s="1144"/>
      <c r="D62" s="1144"/>
      <c r="E62" s="1144"/>
      <c r="F62" s="1144"/>
      <c r="G62" s="1177">
        <f t="shared" si="2"/>
        <v>0</v>
      </c>
      <c r="H62" s="1178">
        <f t="shared" si="3"/>
        <v>46251.519999999997</v>
      </c>
      <c r="I62" s="1183"/>
      <c r="J62" s="1158"/>
      <c r="M62" s="1158"/>
      <c r="N62" s="1170"/>
    </row>
    <row r="63" spans="1:14" s="1124" customFormat="1" x14ac:dyDescent="0.2">
      <c r="A63" s="1142" t="s">
        <v>943</v>
      </c>
      <c r="B63" s="1143"/>
      <c r="C63" s="1144"/>
      <c r="D63" s="1144"/>
      <c r="E63" s="1144"/>
      <c r="F63" s="1144"/>
      <c r="G63" s="1177">
        <f t="shared" si="2"/>
        <v>0</v>
      </c>
      <c r="H63" s="1178">
        <f t="shared" si="3"/>
        <v>235266</v>
      </c>
      <c r="I63" s="1183"/>
      <c r="J63" s="1158"/>
      <c r="M63" s="1158"/>
      <c r="N63" s="1170"/>
    </row>
    <row r="64" spans="1:14" s="1124" customFormat="1" x14ac:dyDescent="0.2">
      <c r="A64" s="1142" t="s">
        <v>944</v>
      </c>
      <c r="B64" s="1143">
        <f>'ZU a SU'!I90</f>
        <v>8425.34</v>
      </c>
      <c r="C64" s="1144"/>
      <c r="D64" s="1144"/>
      <c r="E64" s="1144"/>
      <c r="F64" s="1144"/>
      <c r="G64" s="1145">
        <f t="shared" si="2"/>
        <v>8425.34</v>
      </c>
      <c r="H64" s="1186">
        <f t="shared" si="3"/>
        <v>378137.54000000004</v>
      </c>
      <c r="I64" s="1183"/>
      <c r="J64" s="1158"/>
      <c r="M64" s="1158"/>
      <c r="N64" s="1170"/>
    </row>
    <row r="65" spans="1:15" s="1124" customFormat="1" ht="13.5" thickBot="1" x14ac:dyDescent="0.25">
      <c r="A65" s="1142" t="s">
        <v>2185</v>
      </c>
      <c r="B65" s="1150"/>
      <c r="C65" s="1151"/>
      <c r="D65" s="1151"/>
      <c r="E65" s="1151"/>
      <c r="F65" s="1151"/>
      <c r="G65" s="1145">
        <f>SUM(B65:F65)</f>
        <v>0</v>
      </c>
      <c r="H65" s="1186">
        <f>L26</f>
        <v>12900</v>
      </c>
      <c r="I65" s="1183"/>
      <c r="J65" s="1158"/>
      <c r="M65" s="1158"/>
      <c r="N65" s="1170"/>
    </row>
    <row r="66" spans="1:15" s="1124" customFormat="1" ht="13.5" thickBot="1" x14ac:dyDescent="0.25">
      <c r="A66" s="1153" t="s">
        <v>945</v>
      </c>
      <c r="B66" s="1154">
        <f>SUM(B51:B64)</f>
        <v>8425.34</v>
      </c>
      <c r="C66" s="1187">
        <f>SUM(C51:C65)</f>
        <v>108200</v>
      </c>
      <c r="D66" s="1187">
        <f>SUM(D51:D64)</f>
        <v>5000</v>
      </c>
      <c r="E66" s="1187">
        <f>SUM(E51:E64)</f>
        <v>18000</v>
      </c>
      <c r="F66" s="1187">
        <f>SUM(F51:F64)</f>
        <v>4000</v>
      </c>
      <c r="G66" s="1155">
        <f t="shared" si="2"/>
        <v>143625.34</v>
      </c>
      <c r="H66" s="1188">
        <f>L27+G66</f>
        <v>3287446.66</v>
      </c>
      <c r="I66" s="1189">
        <f>SUM(I51:I64)</f>
        <v>96875</v>
      </c>
      <c r="J66" s="1158"/>
      <c r="M66" s="1158"/>
      <c r="N66" s="1170"/>
    </row>
    <row r="67" spans="1:15" x14ac:dyDescent="0.2">
      <c r="A67" s="1190"/>
      <c r="D67" s="1191"/>
    </row>
    <row r="68" spans="1:15" x14ac:dyDescent="0.2">
      <c r="A68" s="1190"/>
      <c r="D68" s="1192"/>
      <c r="H68" s="1193"/>
    </row>
    <row r="69" spans="1:15" x14ac:dyDescent="0.2">
      <c r="A69" s="1190"/>
      <c r="D69" s="1106"/>
      <c r="H69" s="1193"/>
    </row>
    <row r="70" spans="1:15" x14ac:dyDescent="0.2">
      <c r="A70" s="1194" t="s">
        <v>2010</v>
      </c>
      <c r="B70" s="1194"/>
      <c r="C70" s="1194"/>
      <c r="D70" s="1194"/>
      <c r="E70" s="1194"/>
      <c r="F70" s="1194"/>
    </row>
    <row r="71" spans="1:15" x14ac:dyDescent="0.2">
      <c r="A71" s="1195"/>
      <c r="B71" s="1195"/>
      <c r="C71" s="1195"/>
      <c r="D71" s="1195"/>
      <c r="E71" s="1195"/>
      <c r="F71" s="1195"/>
      <c r="M71" s="1163"/>
    </row>
    <row r="72" spans="1:15" x14ac:dyDescent="0.2">
      <c r="A72" s="1190"/>
      <c r="F72" s="1119"/>
      <c r="H72" s="1196" t="s">
        <v>37</v>
      </c>
      <c r="M72" s="1163"/>
    </row>
    <row r="73" spans="1:15" x14ac:dyDescent="0.2">
      <c r="A73" s="3092" t="s">
        <v>2011</v>
      </c>
      <c r="B73" s="3092"/>
      <c r="C73" s="3092"/>
      <c r="D73" s="3092"/>
      <c r="E73" s="3092"/>
      <c r="F73" s="3092"/>
      <c r="G73" s="3096">
        <f>'Příjmy ZU a SU '!G21</f>
        <v>3384321.66</v>
      </c>
      <c r="H73" s="3096"/>
      <c r="N73" s="1197"/>
    </row>
    <row r="74" spans="1:15" x14ac:dyDescent="0.2">
      <c r="A74" s="3092" t="s">
        <v>2012</v>
      </c>
      <c r="B74" s="3092"/>
      <c r="C74" s="3092"/>
      <c r="D74" s="3092"/>
      <c r="E74" s="3092"/>
      <c r="F74" s="3092"/>
      <c r="G74" s="3097">
        <f>H66*(-1)</f>
        <v>-3287446.66</v>
      </c>
      <c r="H74" s="3097"/>
      <c r="J74" s="1192"/>
      <c r="N74" s="1197"/>
    </row>
    <row r="75" spans="1:15" x14ac:dyDescent="0.2">
      <c r="A75" s="3092" t="s">
        <v>2013</v>
      </c>
      <c r="B75" s="3092"/>
      <c r="C75" s="3092"/>
      <c r="D75" s="3092"/>
      <c r="E75" s="3092"/>
      <c r="F75" s="3092"/>
      <c r="G75" s="3098">
        <f>G73+G74</f>
        <v>96875</v>
      </c>
      <c r="H75" s="3098"/>
      <c r="J75" s="1192"/>
    </row>
    <row r="76" spans="1:15" x14ac:dyDescent="0.2">
      <c r="A76" s="1198" t="s">
        <v>955</v>
      </c>
      <c r="B76" s="1198"/>
      <c r="C76" s="1198"/>
      <c r="D76" s="1198"/>
      <c r="E76" s="1198"/>
      <c r="F76" s="1198"/>
      <c r="G76" s="3091">
        <v>-46875</v>
      </c>
      <c r="H76" s="3091"/>
      <c r="J76" s="1192"/>
      <c r="N76" s="1197"/>
    </row>
    <row r="77" spans="1:15" x14ac:dyDescent="0.2">
      <c r="A77" s="1198" t="s">
        <v>956</v>
      </c>
      <c r="B77" s="1198"/>
      <c r="C77" s="1198"/>
      <c r="D77" s="1198"/>
      <c r="E77" s="1198"/>
      <c r="F77" s="1198"/>
      <c r="G77" s="3091">
        <v>-50000</v>
      </c>
      <c r="H77" s="3091"/>
      <c r="J77" s="1192"/>
      <c r="O77" s="1163"/>
    </row>
    <row r="78" spans="1:15" x14ac:dyDescent="0.2">
      <c r="A78" s="3092" t="s">
        <v>2014</v>
      </c>
      <c r="B78" s="3092"/>
      <c r="C78" s="3092"/>
      <c r="D78" s="3092"/>
      <c r="E78" s="3092"/>
      <c r="F78" s="3092"/>
      <c r="G78" s="3093">
        <f>G73+G74+G76+G77</f>
        <v>0</v>
      </c>
      <c r="H78" s="3093"/>
      <c r="J78" s="1192"/>
      <c r="M78" s="1163"/>
    </row>
    <row r="79" spans="1:15" x14ac:dyDescent="0.2">
      <c r="F79" s="1117"/>
    </row>
  </sheetData>
  <mergeCells count="17">
    <mergeCell ref="G76:H76"/>
    <mergeCell ref="G77:H77"/>
    <mergeCell ref="A78:F78"/>
    <mergeCell ref="G78:H78"/>
    <mergeCell ref="A49:A50"/>
    <mergeCell ref="A73:F73"/>
    <mergeCell ref="G73:H73"/>
    <mergeCell ref="A74:F74"/>
    <mergeCell ref="G74:H74"/>
    <mergeCell ref="A75:F75"/>
    <mergeCell ref="G75:H75"/>
    <mergeCell ref="A46:I46"/>
    <mergeCell ref="A2:K2"/>
    <mergeCell ref="A3:K3"/>
    <mergeCell ref="A5:K5"/>
    <mergeCell ref="A7:K7"/>
    <mergeCell ref="A10:A11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ignoredErrors>
    <ignoredError sqref="H6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66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8.7109375" style="9" customWidth="1"/>
    <col min="2" max="2" width="3.5703125" style="10" customWidth="1"/>
    <col min="3" max="3" width="10" style="9" customWidth="1"/>
    <col min="4" max="4" width="49.28515625" style="9" customWidth="1"/>
    <col min="5" max="5" width="11.5703125" style="9" customWidth="1"/>
    <col min="6" max="6" width="12.140625" style="9" customWidth="1"/>
    <col min="7" max="7" width="11.5703125" style="9" customWidth="1"/>
    <col min="8" max="8" width="17.5703125" style="10" customWidth="1"/>
    <col min="9" max="9" width="9.140625" style="9"/>
    <col min="10" max="10" width="9.140625" style="605"/>
    <col min="11" max="11" width="9.42578125" style="605" bestFit="1" customWidth="1"/>
    <col min="12" max="12" width="26.140625" style="9" customWidth="1"/>
    <col min="13" max="13" width="36.5703125" style="371" customWidth="1"/>
    <col min="14" max="18" width="9.140625" style="371"/>
    <col min="19" max="16384" width="9.140625" style="9"/>
  </cols>
  <sheetData>
    <row r="1" spans="1:22" ht="18" customHeight="1" x14ac:dyDescent="0.25">
      <c r="A1" s="3028" t="s">
        <v>665</v>
      </c>
      <c r="B1" s="3028"/>
      <c r="C1" s="3028"/>
      <c r="D1" s="3028"/>
      <c r="E1" s="3028"/>
      <c r="F1" s="3028"/>
      <c r="G1" s="3028"/>
      <c r="H1" s="557"/>
    </row>
    <row r="2" spans="1:22" ht="12.75" customHeight="1" x14ac:dyDescent="0.2">
      <c r="H2" s="558"/>
    </row>
    <row r="3" spans="1:22" s="277" customFormat="1" ht="15.75" x14ac:dyDescent="0.25">
      <c r="A3" s="3079" t="s">
        <v>1377</v>
      </c>
      <c r="B3" s="3079"/>
      <c r="C3" s="3079"/>
      <c r="D3" s="3079"/>
      <c r="E3" s="3079"/>
      <c r="F3" s="3079"/>
      <c r="G3" s="3079"/>
      <c r="H3" s="559"/>
      <c r="I3" s="1604"/>
      <c r="J3" s="1605"/>
      <c r="K3" s="1605"/>
      <c r="L3" s="1604"/>
      <c r="M3" s="1606"/>
      <c r="N3" s="1606"/>
      <c r="O3" s="1606"/>
      <c r="P3" s="1606"/>
      <c r="Q3" s="1606"/>
      <c r="R3" s="1606"/>
      <c r="S3" s="1604"/>
      <c r="T3" s="1604"/>
      <c r="U3" s="1604"/>
      <c r="V3" s="1604"/>
    </row>
    <row r="4" spans="1:22" s="277" customFormat="1" ht="15.75" x14ac:dyDescent="0.25">
      <c r="B4" s="27"/>
      <c r="C4" s="27"/>
      <c r="D4" s="27"/>
      <c r="E4" s="27"/>
      <c r="F4" s="27"/>
      <c r="G4" s="27"/>
      <c r="H4" s="27"/>
      <c r="I4" s="1604"/>
      <c r="J4" s="1605"/>
      <c r="K4" s="1605"/>
      <c r="L4" s="1604"/>
      <c r="M4" s="1606"/>
      <c r="N4" s="1606"/>
      <c r="O4" s="1606"/>
      <c r="P4" s="1606"/>
      <c r="Q4" s="1606"/>
      <c r="R4" s="1606"/>
      <c r="S4" s="1604"/>
      <c r="T4" s="1604"/>
      <c r="U4" s="1604"/>
      <c r="V4" s="1604"/>
    </row>
    <row r="5" spans="1:22" s="1" customFormat="1" ht="15.75" customHeight="1" x14ac:dyDescent="0.2">
      <c r="B5" s="13"/>
      <c r="C5" s="3129" t="s">
        <v>140</v>
      </c>
      <c r="D5" s="3129"/>
      <c r="E5" s="3129"/>
      <c r="F5" s="2186"/>
      <c r="G5" s="2186"/>
      <c r="H5" s="2186"/>
      <c r="I5" s="1607"/>
      <c r="J5" s="1608"/>
      <c r="K5" s="1608"/>
      <c r="L5" s="1607"/>
      <c r="M5" s="154"/>
      <c r="N5" s="154"/>
      <c r="O5" s="154"/>
      <c r="P5" s="154"/>
      <c r="Q5" s="154"/>
      <c r="R5" s="154"/>
      <c r="S5" s="1607"/>
      <c r="T5" s="1607"/>
      <c r="U5" s="1607"/>
      <c r="V5" s="1607"/>
    </row>
    <row r="6" spans="1:22" s="3" customFormat="1" ht="12" thickBot="1" x14ac:dyDescent="0.25">
      <c r="B6" s="2"/>
      <c r="C6" s="2"/>
      <c r="D6" s="2"/>
      <c r="E6" s="5" t="s">
        <v>19</v>
      </c>
      <c r="F6" s="90"/>
      <c r="G6" s="1271"/>
      <c r="J6" s="1207"/>
      <c r="K6" s="1207"/>
      <c r="M6" s="1272"/>
      <c r="N6" s="1272"/>
      <c r="O6" s="1272"/>
      <c r="P6" s="1272"/>
      <c r="Q6" s="1272"/>
      <c r="R6" s="1272"/>
    </row>
    <row r="7" spans="1:22" s="7" customFormat="1" ht="12.75" customHeight="1" x14ac:dyDescent="0.2">
      <c r="B7" s="3130"/>
      <c r="C7" s="3123" t="s">
        <v>0</v>
      </c>
      <c r="D7" s="3117" t="s">
        <v>1</v>
      </c>
      <c r="E7" s="3111" t="s">
        <v>141</v>
      </c>
      <c r="F7" s="160"/>
      <c r="G7" s="1609"/>
      <c r="H7" s="6"/>
      <c r="I7" s="279"/>
      <c r="J7" s="1207"/>
      <c r="K7" s="1207"/>
      <c r="L7" s="3"/>
      <c r="M7" s="1272"/>
      <c r="N7" s="1272"/>
      <c r="O7" s="1272"/>
      <c r="P7" s="1272"/>
      <c r="Q7" s="1272"/>
      <c r="R7" s="1272"/>
      <c r="S7" s="3"/>
      <c r="T7" s="3"/>
      <c r="U7" s="3"/>
      <c r="V7" s="3"/>
    </row>
    <row r="8" spans="1:22" s="3" customFormat="1" ht="12.75" customHeight="1" thickBot="1" x14ac:dyDescent="0.25">
      <c r="B8" s="3130"/>
      <c r="C8" s="3124"/>
      <c r="D8" s="3121"/>
      <c r="E8" s="3112"/>
      <c r="F8" s="160"/>
      <c r="G8" s="1272"/>
      <c r="J8" s="1207"/>
      <c r="K8" s="1207"/>
      <c r="M8" s="1272"/>
      <c r="N8" s="1272"/>
      <c r="O8" s="1272"/>
      <c r="P8" s="1272"/>
      <c r="Q8" s="1272"/>
      <c r="R8" s="1272"/>
    </row>
    <row r="9" spans="1:22" s="3" customFormat="1" ht="12.75" customHeight="1" thickBot="1" x14ac:dyDescent="0.25">
      <c r="B9" s="28"/>
      <c r="C9" s="24" t="s">
        <v>952</v>
      </c>
      <c r="D9" s="18" t="s">
        <v>1378</v>
      </c>
      <c r="E9" s="20">
        <f>SUM(E10:E15)</f>
        <v>68662.81</v>
      </c>
      <c r="F9" s="26"/>
      <c r="G9" s="1272"/>
      <c r="H9" s="1206"/>
      <c r="J9" s="1207"/>
      <c r="K9" s="1207"/>
      <c r="M9" s="1272"/>
      <c r="N9" s="1272"/>
      <c r="O9" s="1272"/>
      <c r="P9" s="1272"/>
      <c r="Q9" s="1272"/>
      <c r="R9" s="1272"/>
    </row>
    <row r="10" spans="1:22" s="11" customFormat="1" ht="12.75" customHeight="1" x14ac:dyDescent="0.2">
      <c r="B10" s="280"/>
      <c r="C10" s="569" t="s">
        <v>272</v>
      </c>
      <c r="D10" s="570" t="s">
        <v>273</v>
      </c>
      <c r="E10" s="1610">
        <f>F22</f>
        <v>5700</v>
      </c>
      <c r="F10" s="284"/>
      <c r="H10" s="170"/>
      <c r="J10" s="1611"/>
      <c r="K10" s="1612"/>
      <c r="L10" s="279"/>
      <c r="M10" s="1272"/>
      <c r="N10" s="1272"/>
      <c r="O10" s="1272"/>
      <c r="P10" s="1272"/>
      <c r="Q10" s="1272"/>
      <c r="R10" s="1272"/>
      <c r="S10" s="279"/>
      <c r="T10" s="279"/>
      <c r="U10" s="279"/>
      <c r="V10" s="279"/>
    </row>
    <row r="11" spans="1:22" s="11" customFormat="1" ht="12.75" customHeight="1" x14ac:dyDescent="0.2">
      <c r="B11" s="280"/>
      <c r="C11" s="281" t="s">
        <v>4</v>
      </c>
      <c r="D11" s="282" t="s">
        <v>9</v>
      </c>
      <c r="E11" s="283">
        <f>F46</f>
        <v>16512.810000000001</v>
      </c>
      <c r="F11" s="284"/>
      <c r="H11" s="1613"/>
      <c r="J11" s="1611"/>
      <c r="K11" s="1612"/>
      <c r="L11" s="279"/>
      <c r="M11" s="1272"/>
      <c r="N11" s="1272"/>
      <c r="O11" s="1272"/>
      <c r="P11" s="1272"/>
      <c r="Q11" s="1272"/>
      <c r="R11" s="1272"/>
      <c r="S11" s="279"/>
      <c r="T11" s="279"/>
      <c r="U11" s="279"/>
      <c r="V11" s="279"/>
    </row>
    <row r="12" spans="1:22" s="11" customFormat="1" ht="12.75" customHeight="1" x14ac:dyDescent="0.2">
      <c r="B12" s="280"/>
      <c r="C12" s="281" t="s">
        <v>5</v>
      </c>
      <c r="D12" s="282" t="s">
        <v>10</v>
      </c>
      <c r="E12" s="571">
        <f>F110</f>
        <v>12750</v>
      </c>
      <c r="F12" s="284"/>
      <c r="H12" s="170"/>
      <c r="J12" s="1611"/>
      <c r="K12" s="1612"/>
      <c r="L12" s="279"/>
      <c r="M12" s="1272"/>
      <c r="N12" s="1272"/>
      <c r="O12" s="1272"/>
      <c r="P12" s="1272"/>
      <c r="Q12" s="1272"/>
      <c r="R12" s="1272"/>
      <c r="S12" s="279"/>
      <c r="T12" s="279"/>
      <c r="U12" s="279"/>
      <c r="V12" s="279"/>
    </row>
    <row r="13" spans="1:22" s="11" customFormat="1" ht="12.75" customHeight="1" x14ac:dyDescent="0.2">
      <c r="B13" s="280"/>
      <c r="C13" s="286" t="s">
        <v>6</v>
      </c>
      <c r="D13" s="287" t="s">
        <v>12</v>
      </c>
      <c r="E13" s="288">
        <f>F135</f>
        <v>13700</v>
      </c>
      <c r="F13" s="289"/>
      <c r="H13" s="170"/>
      <c r="J13" s="1611"/>
      <c r="K13" s="1612"/>
      <c r="L13" s="279"/>
      <c r="M13" s="1272"/>
      <c r="N13" s="1272"/>
      <c r="O13" s="1272"/>
      <c r="P13" s="1272"/>
      <c r="Q13" s="1272"/>
      <c r="R13" s="1272"/>
      <c r="S13" s="279"/>
      <c r="T13" s="279"/>
      <c r="U13" s="279"/>
      <c r="V13" s="279"/>
    </row>
    <row r="14" spans="1:22" s="11" customFormat="1" ht="12.75" customHeight="1" x14ac:dyDescent="0.2">
      <c r="B14" s="280"/>
      <c r="C14" s="286" t="s">
        <v>1379</v>
      </c>
      <c r="D14" s="287" t="s">
        <v>1380</v>
      </c>
      <c r="E14" s="288">
        <f>F158</f>
        <v>5000</v>
      </c>
      <c r="F14" s="289"/>
      <c r="H14" s="170"/>
      <c r="J14" s="1611"/>
      <c r="K14" s="1612"/>
      <c r="L14" s="279"/>
      <c r="M14" s="1272"/>
      <c r="N14" s="1272"/>
      <c r="O14" s="1272"/>
      <c r="P14" s="1272"/>
      <c r="Q14" s="1272"/>
      <c r="R14" s="1272"/>
      <c r="S14" s="279"/>
      <c r="T14" s="279"/>
      <c r="U14" s="279"/>
      <c r="V14" s="279"/>
    </row>
    <row r="15" spans="1:22" s="11" customFormat="1" ht="12.75" customHeight="1" thickBot="1" x14ac:dyDescent="0.25">
      <c r="B15" s="280"/>
      <c r="C15" s="290" t="s">
        <v>41</v>
      </c>
      <c r="D15" s="291" t="s">
        <v>45</v>
      </c>
      <c r="E15" s="573">
        <f>F146</f>
        <v>15000</v>
      </c>
      <c r="F15" s="289"/>
      <c r="H15" s="170"/>
      <c r="J15" s="1611"/>
      <c r="K15" s="1612"/>
      <c r="L15" s="279"/>
      <c r="M15" s="1272"/>
      <c r="N15" s="1272"/>
      <c r="O15" s="1272"/>
      <c r="P15" s="1272"/>
      <c r="Q15" s="1272"/>
      <c r="R15" s="1272"/>
      <c r="S15" s="279"/>
      <c r="T15" s="279"/>
      <c r="U15" s="279"/>
      <c r="V15" s="279"/>
    </row>
    <row r="16" spans="1:22" s="277" customFormat="1" ht="8.25" customHeight="1" x14ac:dyDescent="0.25">
      <c r="B16" s="293"/>
      <c r="C16" s="294"/>
      <c r="D16" s="294"/>
      <c r="E16" s="294"/>
      <c r="F16" s="801"/>
      <c r="H16" s="1614"/>
      <c r="I16" s="1604"/>
      <c r="J16" s="1605"/>
      <c r="K16" s="1605"/>
      <c r="L16" s="1604"/>
      <c r="M16" s="1606"/>
      <c r="N16" s="1606"/>
      <c r="O16" s="1606"/>
      <c r="P16" s="1606"/>
      <c r="Q16" s="1606"/>
      <c r="R16" s="1606"/>
      <c r="S16" s="1604"/>
      <c r="T16" s="1604"/>
      <c r="U16" s="1604"/>
      <c r="V16" s="1604"/>
    </row>
    <row r="17" spans="1:22" s="277" customFormat="1" ht="12.75" customHeight="1" x14ac:dyDescent="0.25">
      <c r="B17" s="293"/>
      <c r="C17" s="294"/>
      <c r="D17" s="294"/>
      <c r="E17" s="294"/>
      <c r="F17" s="801"/>
      <c r="G17" s="1615"/>
      <c r="H17" s="1616"/>
      <c r="I17" s="1604"/>
      <c r="J17" s="1605"/>
      <c r="K17" s="1605"/>
      <c r="L17" s="1604"/>
      <c r="M17" s="1606"/>
      <c r="N17" s="1606"/>
      <c r="O17" s="1606"/>
      <c r="P17" s="1606"/>
      <c r="Q17" s="1606"/>
      <c r="R17" s="1606"/>
      <c r="S17" s="1604"/>
      <c r="T17" s="1604"/>
      <c r="U17" s="1604"/>
      <c r="V17" s="1604"/>
    </row>
    <row r="18" spans="1:22" s="1" customFormat="1" ht="18.75" customHeight="1" x14ac:dyDescent="0.2">
      <c r="B18" s="35" t="s">
        <v>1381</v>
      </c>
      <c r="C18" s="35"/>
      <c r="D18" s="35"/>
      <c r="E18" s="35"/>
      <c r="F18" s="35"/>
      <c r="G18" s="35"/>
      <c r="H18" s="2186"/>
      <c r="I18" s="1607"/>
      <c r="J18" s="1608"/>
      <c r="K18" s="1608"/>
      <c r="L18" s="1607"/>
      <c r="M18" s="154"/>
      <c r="N18" s="154"/>
      <c r="O18" s="154"/>
      <c r="P18" s="154"/>
      <c r="Q18" s="154"/>
      <c r="R18" s="154"/>
      <c r="S18" s="1607"/>
      <c r="T18" s="1607"/>
      <c r="U18" s="1607"/>
      <c r="V18" s="1607"/>
    </row>
    <row r="19" spans="1:22" s="3" customFormat="1" ht="12" thickBot="1" x14ac:dyDescent="0.25">
      <c r="B19" s="2"/>
      <c r="C19" s="2"/>
      <c r="D19" s="2"/>
      <c r="E19" s="5"/>
      <c r="F19" s="5"/>
      <c r="G19" s="5" t="s">
        <v>19</v>
      </c>
      <c r="H19" s="8"/>
      <c r="J19" s="1207"/>
      <c r="K19" s="1207"/>
      <c r="M19" s="1272"/>
      <c r="N19" s="1272"/>
      <c r="O19" s="1272"/>
      <c r="P19" s="1272"/>
      <c r="Q19" s="1272"/>
      <c r="R19" s="1272"/>
    </row>
    <row r="20" spans="1:22" s="7" customFormat="1" ht="12.75" customHeight="1" x14ac:dyDescent="0.2">
      <c r="A20" s="3101" t="s">
        <v>142</v>
      </c>
      <c r="B20" s="3123" t="s">
        <v>24</v>
      </c>
      <c r="C20" s="3105" t="s">
        <v>1382</v>
      </c>
      <c r="D20" s="3117" t="s">
        <v>280</v>
      </c>
      <c r="E20" s="3109" t="s">
        <v>143</v>
      </c>
      <c r="F20" s="3111" t="s">
        <v>144</v>
      </c>
      <c r="G20" s="3127" t="s">
        <v>38</v>
      </c>
      <c r="H20" s="279"/>
      <c r="I20" s="1207"/>
      <c r="J20" s="1207"/>
      <c r="K20" s="3"/>
      <c r="L20" s="1272"/>
      <c r="M20" s="1272"/>
      <c r="N20" s="1272"/>
      <c r="O20" s="1272"/>
      <c r="P20" s="1272"/>
      <c r="Q20" s="1272"/>
      <c r="R20" s="3"/>
      <c r="S20" s="3"/>
      <c r="T20" s="3"/>
      <c r="U20" s="3"/>
    </row>
    <row r="21" spans="1:22" s="3" customFormat="1" ht="18" customHeight="1" thickBot="1" x14ac:dyDescent="0.25">
      <c r="A21" s="3102"/>
      <c r="B21" s="3124"/>
      <c r="C21" s="3106"/>
      <c r="D21" s="3121"/>
      <c r="E21" s="3110"/>
      <c r="F21" s="3112"/>
      <c r="G21" s="3128"/>
      <c r="I21" s="1207"/>
      <c r="J21" s="1207"/>
      <c r="L21" s="1272"/>
      <c r="M21" s="1272"/>
      <c r="N21" s="1272"/>
      <c r="O21" s="1272"/>
      <c r="P21" s="1272"/>
      <c r="Q21" s="1272"/>
    </row>
    <row r="22" spans="1:22" s="3" customFormat="1" ht="12.75" customHeight="1" thickBot="1" x14ac:dyDescent="0.25">
      <c r="A22" s="20">
        <f>A23+A28</f>
        <v>5450</v>
      </c>
      <c r="B22" s="1617" t="s">
        <v>25</v>
      </c>
      <c r="C22" s="25" t="s">
        <v>23</v>
      </c>
      <c r="D22" s="18" t="s">
        <v>27</v>
      </c>
      <c r="E22" s="17">
        <f>E23+E28</f>
        <v>5700</v>
      </c>
      <c r="F22" s="20">
        <v>5700</v>
      </c>
      <c r="G22" s="215" t="s">
        <v>21</v>
      </c>
      <c r="H22" s="1207"/>
      <c r="I22" s="1207"/>
      <c r="J22" s="1207"/>
      <c r="L22" s="1272"/>
      <c r="M22" s="1272"/>
      <c r="N22" s="1272"/>
      <c r="O22" s="1272"/>
      <c r="P22" s="1272"/>
      <c r="Q22" s="1272"/>
    </row>
    <row r="23" spans="1:22" s="3" customFormat="1" ht="12.75" customHeight="1" x14ac:dyDescent="0.2">
      <c r="A23" s="903">
        <f>SUM(A24:A27)</f>
        <v>3480</v>
      </c>
      <c r="B23" s="1618" t="s">
        <v>26</v>
      </c>
      <c r="C23" s="1619" t="s">
        <v>21</v>
      </c>
      <c r="D23" s="1620" t="s">
        <v>1383</v>
      </c>
      <c r="E23" s="2446">
        <f>SUM(E24:E27)</f>
        <v>3720</v>
      </c>
      <c r="F23" s="907">
        <f>SUM(F24:F27)</f>
        <v>3720</v>
      </c>
      <c r="G23" s="1621"/>
      <c r="H23" s="1207"/>
      <c r="I23" s="1207"/>
      <c r="J23" s="1207"/>
      <c r="L23" s="1272"/>
      <c r="M23" s="1272"/>
      <c r="N23" s="1272"/>
      <c r="O23" s="1272"/>
      <c r="P23" s="1272"/>
      <c r="Q23" s="1272"/>
    </row>
    <row r="24" spans="1:22" s="11" customFormat="1" ht="12.75" customHeight="1" x14ac:dyDescent="0.2">
      <c r="A24" s="1622">
        <v>400</v>
      </c>
      <c r="B24" s="1623" t="s">
        <v>26</v>
      </c>
      <c r="C24" s="1624" t="s">
        <v>1384</v>
      </c>
      <c r="D24" s="1625" t="s">
        <v>1385</v>
      </c>
      <c r="E24" s="2447">
        <v>400</v>
      </c>
      <c r="F24" s="1626">
        <v>400</v>
      </c>
      <c r="G24" s="1627"/>
      <c r="H24" s="279"/>
      <c r="I24" s="1628"/>
      <c r="J24" s="1628"/>
      <c r="K24" s="279"/>
      <c r="L24" s="1272"/>
      <c r="M24" s="1272"/>
      <c r="N24" s="1272"/>
      <c r="O24" s="1272"/>
      <c r="P24" s="1272"/>
      <c r="Q24" s="1272"/>
      <c r="R24" s="279"/>
      <c r="S24" s="279"/>
      <c r="T24" s="279"/>
      <c r="U24" s="279"/>
    </row>
    <row r="25" spans="1:22" s="11" customFormat="1" ht="12.75" customHeight="1" x14ac:dyDescent="0.2">
      <c r="A25" s="1629">
        <v>1600</v>
      </c>
      <c r="B25" s="1630" t="s">
        <v>26</v>
      </c>
      <c r="C25" s="1631" t="s">
        <v>1384</v>
      </c>
      <c r="D25" s="1632" t="s">
        <v>1386</v>
      </c>
      <c r="E25" s="2448">
        <v>1740</v>
      </c>
      <c r="F25" s="571">
        <v>1740</v>
      </c>
      <c r="G25" s="1633"/>
      <c r="H25" s="279"/>
      <c r="I25" s="1628"/>
      <c r="J25" s="1628"/>
      <c r="K25" s="279"/>
      <c r="L25" s="1272"/>
      <c r="M25" s="1272"/>
      <c r="N25" s="1272"/>
      <c r="O25" s="1272"/>
      <c r="P25" s="1272"/>
      <c r="Q25" s="1272"/>
      <c r="R25" s="279"/>
      <c r="S25" s="279"/>
      <c r="T25" s="279"/>
      <c r="U25" s="279"/>
    </row>
    <row r="26" spans="1:22" s="11" customFormat="1" ht="12.75" customHeight="1" x14ac:dyDescent="0.2">
      <c r="A26" s="1629">
        <v>1080</v>
      </c>
      <c r="B26" s="1623" t="s">
        <v>26</v>
      </c>
      <c r="C26" s="1624" t="s">
        <v>1384</v>
      </c>
      <c r="D26" s="1625" t="s">
        <v>1387</v>
      </c>
      <c r="E26" s="2448">
        <v>1080</v>
      </c>
      <c r="F26" s="571">
        <v>1080</v>
      </c>
      <c r="G26" s="1627"/>
      <c r="H26" s="279"/>
      <c r="I26" s="1628"/>
      <c r="J26" s="1628"/>
      <c r="K26" s="279"/>
      <c r="L26" s="1272"/>
      <c r="M26" s="1272"/>
      <c r="N26" s="1272"/>
      <c r="O26" s="1272"/>
      <c r="P26" s="1272"/>
      <c r="Q26" s="1272"/>
      <c r="R26" s="279"/>
      <c r="S26" s="279"/>
      <c r="T26" s="279"/>
      <c r="U26" s="279"/>
    </row>
    <row r="27" spans="1:22" s="11" customFormat="1" ht="12.75" customHeight="1" x14ac:dyDescent="0.2">
      <c r="A27" s="1634">
        <f>250+150</f>
        <v>400</v>
      </c>
      <c r="B27" s="1630" t="s">
        <v>26</v>
      </c>
      <c r="C27" s="1631" t="s">
        <v>1384</v>
      </c>
      <c r="D27" s="1632" t="s">
        <v>1388</v>
      </c>
      <c r="E27" s="2449">
        <f>250+250</f>
        <v>500</v>
      </c>
      <c r="F27" s="283">
        <v>500</v>
      </c>
      <c r="G27" s="1633"/>
      <c r="H27" s="279"/>
      <c r="I27" s="1628"/>
      <c r="J27" s="1628"/>
      <c r="K27" s="279"/>
      <c r="L27" s="1272"/>
      <c r="M27" s="1272"/>
      <c r="N27" s="1272"/>
      <c r="O27" s="1272"/>
      <c r="P27" s="1272"/>
      <c r="Q27" s="1272"/>
      <c r="R27" s="279"/>
      <c r="S27" s="279"/>
      <c r="T27" s="279"/>
      <c r="U27" s="279"/>
    </row>
    <row r="28" spans="1:22" s="11" customFormat="1" ht="12.75" customHeight="1" x14ac:dyDescent="0.2">
      <c r="A28" s="1635">
        <f>SUM(A29:A39)</f>
        <v>1970</v>
      </c>
      <c r="B28" s="1636" t="s">
        <v>26</v>
      </c>
      <c r="C28" s="1631" t="s">
        <v>21</v>
      </c>
      <c r="D28" s="1637" t="s">
        <v>1389</v>
      </c>
      <c r="E28" s="2450">
        <f>SUM(E29:E39)</f>
        <v>1980</v>
      </c>
      <c r="F28" s="288">
        <f>SUM(F29:F39)</f>
        <v>1980</v>
      </c>
      <c r="G28" s="1638"/>
      <c r="H28" s="1639"/>
      <c r="I28" s="1628"/>
      <c r="J28" s="88"/>
      <c r="K28" s="1272"/>
      <c r="L28" s="1272"/>
      <c r="M28" s="1272"/>
      <c r="N28" s="1272"/>
      <c r="O28" s="1272"/>
      <c r="P28" s="1272"/>
      <c r="Q28" s="1272"/>
      <c r="R28" s="279"/>
      <c r="S28" s="279"/>
      <c r="T28" s="279"/>
      <c r="U28" s="279"/>
    </row>
    <row r="29" spans="1:22" s="11" customFormat="1" ht="12.75" customHeight="1" x14ac:dyDescent="0.2">
      <c r="A29" s="1629">
        <v>250</v>
      </c>
      <c r="B29" s="1630" t="s">
        <v>26</v>
      </c>
      <c r="C29" s="1631" t="s">
        <v>1384</v>
      </c>
      <c r="D29" s="1632" t="s">
        <v>1390</v>
      </c>
      <c r="E29" s="2448">
        <v>250</v>
      </c>
      <c r="F29" s="571">
        <v>250</v>
      </c>
      <c r="G29" s="1633"/>
      <c r="H29" s="1639"/>
      <c r="I29" s="1628"/>
      <c r="J29" s="88"/>
      <c r="K29" s="1272"/>
      <c r="L29" s="1272"/>
      <c r="M29" s="1272"/>
      <c r="N29" s="1272"/>
      <c r="O29" s="1272"/>
      <c r="P29" s="1272"/>
      <c r="Q29" s="1272"/>
      <c r="R29" s="279"/>
      <c r="S29" s="279"/>
      <c r="T29" s="279"/>
      <c r="U29" s="279"/>
    </row>
    <row r="30" spans="1:22" s="816" customFormat="1" ht="12.75" customHeight="1" x14ac:dyDescent="0.2">
      <c r="A30" s="1629">
        <v>250</v>
      </c>
      <c r="B30" s="1623" t="s">
        <v>36</v>
      </c>
      <c r="C30" s="1624" t="s">
        <v>1384</v>
      </c>
      <c r="D30" s="1625" t="s">
        <v>1391</v>
      </c>
      <c r="E30" s="2451">
        <v>250</v>
      </c>
      <c r="F30" s="1640">
        <v>250</v>
      </c>
      <c r="G30" s="1627"/>
      <c r="H30" s="279"/>
      <c r="I30" s="1628"/>
      <c r="J30" s="1641"/>
      <c r="K30" s="1272"/>
      <c r="L30" s="1272"/>
      <c r="M30" s="1272"/>
      <c r="N30" s="1272"/>
      <c r="O30" s="1272"/>
      <c r="P30" s="1272"/>
      <c r="Q30" s="1272"/>
      <c r="R30" s="279"/>
      <c r="S30" s="279"/>
      <c r="T30" s="279"/>
      <c r="U30" s="279"/>
    </row>
    <row r="31" spans="1:22" s="816" customFormat="1" ht="12.75" customHeight="1" x14ac:dyDescent="0.2">
      <c r="A31" s="1629">
        <v>90</v>
      </c>
      <c r="B31" s="1630" t="s">
        <v>36</v>
      </c>
      <c r="C31" s="1631" t="s">
        <v>1392</v>
      </c>
      <c r="D31" s="1632" t="s">
        <v>1393</v>
      </c>
      <c r="E31" s="2451">
        <v>100</v>
      </c>
      <c r="F31" s="1640">
        <v>100</v>
      </c>
      <c r="G31" s="1633"/>
      <c r="H31" s="279"/>
      <c r="I31" s="1628"/>
      <c r="J31" s="1641"/>
      <c r="K31" s="1272"/>
      <c r="L31" s="1272"/>
      <c r="M31" s="1272"/>
      <c r="N31" s="1272"/>
      <c r="O31" s="1272"/>
      <c r="P31" s="1272"/>
      <c r="Q31" s="1272"/>
      <c r="R31" s="279"/>
      <c r="S31" s="279"/>
      <c r="T31" s="279"/>
      <c r="U31" s="279"/>
    </row>
    <row r="32" spans="1:22" s="11" customFormat="1" ht="12.75" customHeight="1" x14ac:dyDescent="0.2">
      <c r="A32" s="1622">
        <v>510</v>
      </c>
      <c r="B32" s="1630" t="s">
        <v>36</v>
      </c>
      <c r="C32" s="1631" t="s">
        <v>1394</v>
      </c>
      <c r="D32" s="1632" t="s">
        <v>1395</v>
      </c>
      <c r="E32" s="2451">
        <v>510</v>
      </c>
      <c r="F32" s="1640">
        <v>510</v>
      </c>
      <c r="G32" s="1633"/>
      <c r="H32" s="279"/>
      <c r="I32" s="1628"/>
      <c r="J32" s="1641"/>
      <c r="K32" s="1272"/>
      <c r="L32" s="1272"/>
      <c r="M32" s="1272"/>
      <c r="N32" s="1272"/>
      <c r="O32" s="1272"/>
      <c r="P32" s="1272"/>
      <c r="Q32" s="1272"/>
      <c r="R32" s="279"/>
      <c r="S32" s="279"/>
      <c r="T32" s="279"/>
      <c r="U32" s="279"/>
    </row>
    <row r="33" spans="1:22" s="816" customFormat="1" ht="12.75" customHeight="1" x14ac:dyDescent="0.2">
      <c r="A33" s="1642">
        <v>100</v>
      </c>
      <c r="B33" s="1643" t="s">
        <v>36</v>
      </c>
      <c r="C33" s="1644" t="s">
        <v>1396</v>
      </c>
      <c r="D33" s="1645" t="s">
        <v>1397</v>
      </c>
      <c r="E33" s="2451">
        <v>100</v>
      </c>
      <c r="F33" s="1640">
        <v>100</v>
      </c>
      <c r="G33" s="1646"/>
      <c r="H33" s="279"/>
      <c r="I33" s="1628"/>
      <c r="J33" s="1641"/>
      <c r="K33" s="1272"/>
      <c r="L33" s="1272"/>
      <c r="M33" s="1272"/>
      <c r="N33" s="1272"/>
      <c r="O33" s="1272"/>
      <c r="P33" s="1272"/>
      <c r="Q33" s="1272"/>
      <c r="R33" s="279"/>
      <c r="S33" s="279"/>
      <c r="T33" s="279"/>
      <c r="U33" s="279"/>
    </row>
    <row r="34" spans="1:22" s="816" customFormat="1" ht="12.75" customHeight="1" x14ac:dyDescent="0.2">
      <c r="A34" s="1642">
        <v>250</v>
      </c>
      <c r="B34" s="1643" t="s">
        <v>36</v>
      </c>
      <c r="C34" s="1644" t="s">
        <v>1398</v>
      </c>
      <c r="D34" s="1645" t="s">
        <v>1399</v>
      </c>
      <c r="E34" s="2451">
        <v>250</v>
      </c>
      <c r="F34" s="1640">
        <v>250</v>
      </c>
      <c r="G34" s="1646"/>
      <c r="H34" s="279"/>
      <c r="I34" s="1628"/>
      <c r="J34" s="1641"/>
      <c r="K34" s="1272"/>
      <c r="L34" s="1272"/>
      <c r="M34" s="1272"/>
      <c r="N34" s="1272"/>
      <c r="O34" s="1272"/>
      <c r="P34" s="1272"/>
      <c r="Q34" s="1272"/>
      <c r="R34" s="279"/>
      <c r="S34" s="279"/>
      <c r="T34" s="279"/>
      <c r="U34" s="279"/>
    </row>
    <row r="35" spans="1:22" s="816" customFormat="1" ht="12.75" customHeight="1" x14ac:dyDescent="0.2">
      <c r="A35" s="1642">
        <v>220</v>
      </c>
      <c r="B35" s="1643" t="s">
        <v>36</v>
      </c>
      <c r="C35" s="1644" t="s">
        <v>1400</v>
      </c>
      <c r="D35" s="1645" t="s">
        <v>1401</v>
      </c>
      <c r="E35" s="2451">
        <v>220</v>
      </c>
      <c r="F35" s="1640">
        <v>220</v>
      </c>
      <c r="G35" s="1646"/>
      <c r="H35" s="279"/>
      <c r="I35" s="1628"/>
      <c r="J35" s="1641"/>
      <c r="K35" s="1272"/>
      <c r="L35" s="1272"/>
      <c r="M35" s="1272"/>
      <c r="N35" s="1272"/>
      <c r="O35" s="1272"/>
      <c r="P35" s="1272"/>
      <c r="Q35" s="1272"/>
      <c r="R35" s="279"/>
      <c r="S35" s="279"/>
      <c r="T35" s="279"/>
      <c r="U35" s="279"/>
    </row>
    <row r="36" spans="1:22" s="816" customFormat="1" ht="12.75" customHeight="1" x14ac:dyDescent="0.2">
      <c r="A36" s="1642">
        <v>100</v>
      </c>
      <c r="B36" s="1643" t="s">
        <v>36</v>
      </c>
      <c r="C36" s="1644" t="s">
        <v>1402</v>
      </c>
      <c r="D36" s="1645" t="s">
        <v>1403</v>
      </c>
      <c r="E36" s="2451">
        <v>100</v>
      </c>
      <c r="F36" s="1640">
        <v>100</v>
      </c>
      <c r="G36" s="1646"/>
      <c r="H36" s="279"/>
      <c r="I36" s="1628"/>
      <c r="J36" s="1641"/>
      <c r="K36" s="1272"/>
      <c r="L36" s="1272"/>
      <c r="M36" s="1272"/>
      <c r="N36" s="1272"/>
      <c r="O36" s="1272"/>
      <c r="P36" s="1272"/>
      <c r="Q36" s="1272"/>
      <c r="R36" s="279"/>
      <c r="S36" s="279"/>
      <c r="T36" s="279"/>
      <c r="U36" s="279"/>
    </row>
    <row r="37" spans="1:22" s="816" customFormat="1" ht="12.75" customHeight="1" x14ac:dyDescent="0.2">
      <c r="A37" s="1642">
        <v>30</v>
      </c>
      <c r="B37" s="1643" t="s">
        <v>36</v>
      </c>
      <c r="C37" s="1644" t="s">
        <v>1404</v>
      </c>
      <c r="D37" s="1645" t="s">
        <v>1405</v>
      </c>
      <c r="E37" s="2451">
        <v>30</v>
      </c>
      <c r="F37" s="1640">
        <v>30</v>
      </c>
      <c r="G37" s="1646"/>
      <c r="H37" s="279"/>
      <c r="I37" s="1628"/>
      <c r="J37" s="1641"/>
      <c r="K37" s="1272"/>
      <c r="L37" s="1272"/>
      <c r="M37" s="1272"/>
      <c r="N37" s="1272"/>
      <c r="O37" s="1272"/>
      <c r="P37" s="1272"/>
      <c r="Q37" s="1272"/>
      <c r="R37" s="279"/>
      <c r="S37" s="279"/>
      <c r="T37" s="279"/>
      <c r="U37" s="279"/>
    </row>
    <row r="38" spans="1:22" s="816" customFormat="1" ht="12.75" customHeight="1" x14ac:dyDescent="0.2">
      <c r="A38" s="1647">
        <v>50</v>
      </c>
      <c r="B38" s="1648" t="s">
        <v>36</v>
      </c>
      <c r="C38" s="1649" t="s">
        <v>1406</v>
      </c>
      <c r="D38" s="1650" t="s">
        <v>1407</v>
      </c>
      <c r="E38" s="2451">
        <v>50</v>
      </c>
      <c r="F38" s="1640">
        <v>50</v>
      </c>
      <c r="G38" s="1651"/>
      <c r="H38" s="279"/>
      <c r="I38" s="1628"/>
      <c r="J38" s="1641"/>
      <c r="K38" s="1272"/>
      <c r="L38" s="1272"/>
      <c r="M38" s="1272"/>
      <c r="N38" s="1272"/>
      <c r="O38" s="1272"/>
      <c r="P38" s="1272"/>
      <c r="Q38" s="1272"/>
      <c r="R38" s="279"/>
      <c r="S38" s="279"/>
      <c r="T38" s="279"/>
      <c r="U38" s="279"/>
    </row>
    <row r="39" spans="1:22" s="816" customFormat="1" ht="12.75" customHeight="1" thickBot="1" x14ac:dyDescent="0.25">
      <c r="A39" s="1652">
        <v>120</v>
      </c>
      <c r="B39" s="1653" t="s">
        <v>36</v>
      </c>
      <c r="C39" s="1654" t="s">
        <v>1408</v>
      </c>
      <c r="D39" s="1655" t="s">
        <v>1409</v>
      </c>
      <c r="E39" s="2452">
        <v>120</v>
      </c>
      <c r="F39" s="1656">
        <v>120</v>
      </c>
      <c r="G39" s="1657"/>
      <c r="H39" s="279"/>
      <c r="I39" s="1628"/>
      <c r="J39" s="1641"/>
      <c r="K39" s="1272"/>
      <c r="L39" s="1272"/>
      <c r="M39" s="1272"/>
      <c r="N39" s="1272"/>
      <c r="O39" s="1272"/>
      <c r="P39" s="1272"/>
      <c r="Q39" s="1272"/>
      <c r="R39" s="279"/>
      <c r="S39" s="279"/>
      <c r="T39" s="279"/>
      <c r="U39" s="279"/>
    </row>
    <row r="40" spans="1:22" s="1658" customFormat="1" ht="12.75" customHeight="1" x14ac:dyDescent="0.2">
      <c r="B40" s="1659"/>
      <c r="C40" s="1659"/>
      <c r="D40" s="1659"/>
      <c r="E40" s="1659"/>
      <c r="F40" s="1659"/>
      <c r="G40" s="1659"/>
      <c r="H40" s="1659"/>
      <c r="I40" s="89"/>
      <c r="J40" s="1660"/>
      <c r="K40" s="1641"/>
      <c r="L40" s="108"/>
      <c r="M40" s="108"/>
      <c r="N40" s="108"/>
      <c r="O40" s="108"/>
      <c r="P40" s="108"/>
      <c r="Q40" s="108"/>
      <c r="R40" s="108"/>
      <c r="S40" s="89"/>
      <c r="T40" s="89"/>
      <c r="U40" s="89"/>
      <c r="V40" s="89"/>
    </row>
    <row r="41" spans="1:22" s="1658" customFormat="1" ht="12.75" customHeight="1" x14ac:dyDescent="0.2">
      <c r="B41" s="1659"/>
      <c r="C41" s="1659"/>
      <c r="D41" s="1659"/>
      <c r="E41" s="1659"/>
      <c r="F41" s="1659"/>
      <c r="G41" s="1659"/>
      <c r="H41" s="1659"/>
      <c r="I41" s="89"/>
      <c r="J41" s="1660"/>
      <c r="K41" s="1641"/>
      <c r="L41" s="108"/>
      <c r="M41" s="108"/>
      <c r="N41" s="108"/>
      <c r="O41" s="108"/>
      <c r="P41" s="108"/>
      <c r="Q41" s="108"/>
      <c r="R41" s="108"/>
      <c r="S41" s="89"/>
      <c r="T41" s="89"/>
      <c r="U41" s="89"/>
      <c r="V41" s="89"/>
    </row>
    <row r="42" spans="1:22" s="1" customFormat="1" ht="18.75" customHeight="1" x14ac:dyDescent="0.2">
      <c r="B42" s="35" t="s">
        <v>1410</v>
      </c>
      <c r="C42" s="35"/>
      <c r="D42" s="35"/>
      <c r="E42" s="35"/>
      <c r="F42" s="35"/>
      <c r="G42" s="35"/>
      <c r="H42" s="13"/>
      <c r="I42" s="1607"/>
      <c r="J42" s="1608"/>
      <c r="K42" s="1661"/>
      <c r="L42" s="442"/>
      <c r="M42" s="154"/>
      <c r="N42" s="154"/>
      <c r="O42" s="154"/>
      <c r="P42" s="154"/>
      <c r="Q42" s="154"/>
      <c r="R42" s="154"/>
      <c r="S42" s="1607"/>
      <c r="T42" s="1607"/>
      <c r="U42" s="1607"/>
      <c r="V42" s="1607"/>
    </row>
    <row r="43" spans="1:22" s="3" customFormat="1" ht="12" thickBot="1" x14ac:dyDescent="0.25">
      <c r="B43" s="2"/>
      <c r="C43" s="2"/>
      <c r="D43" s="2"/>
      <c r="E43" s="12"/>
      <c r="F43" s="12"/>
      <c r="G43" s="90" t="s">
        <v>19</v>
      </c>
      <c r="H43" s="278"/>
      <c r="J43" s="1207"/>
      <c r="K43" s="1662"/>
      <c r="L43" s="1203"/>
      <c r="M43" s="1272"/>
      <c r="N43" s="1272"/>
      <c r="O43" s="1272"/>
      <c r="P43" s="1272"/>
      <c r="Q43" s="1272"/>
      <c r="R43" s="1272"/>
    </row>
    <row r="44" spans="1:22" s="7" customFormat="1" ht="12.75" customHeight="1" x14ac:dyDescent="0.2">
      <c r="A44" s="3101" t="s">
        <v>142</v>
      </c>
      <c r="B44" s="3123" t="s">
        <v>24</v>
      </c>
      <c r="C44" s="3105" t="s">
        <v>1411</v>
      </c>
      <c r="D44" s="3125" t="s">
        <v>33</v>
      </c>
      <c r="E44" s="3109" t="s">
        <v>143</v>
      </c>
      <c r="F44" s="3111" t="s">
        <v>144</v>
      </c>
      <c r="G44" s="3099" t="s">
        <v>38</v>
      </c>
      <c r="H44" s="279"/>
      <c r="I44" s="1207"/>
      <c r="J44" s="1207"/>
      <c r="K44" s="3"/>
      <c r="L44" s="1272"/>
      <c r="M44" s="1272"/>
      <c r="N44" s="1272"/>
      <c r="O44" s="1272"/>
      <c r="P44" s="1272"/>
      <c r="Q44" s="1272"/>
      <c r="R44" s="3"/>
      <c r="S44" s="3"/>
      <c r="T44" s="3"/>
      <c r="U44" s="3"/>
    </row>
    <row r="45" spans="1:22" s="3" customFormat="1" ht="18.75" customHeight="1" thickBot="1" x14ac:dyDescent="0.25">
      <c r="A45" s="3102"/>
      <c r="B45" s="3124"/>
      <c r="C45" s="3106"/>
      <c r="D45" s="3126"/>
      <c r="E45" s="3110"/>
      <c r="F45" s="3112"/>
      <c r="G45" s="3100"/>
      <c r="I45" s="1207"/>
      <c r="J45" s="1207"/>
      <c r="L45" s="1272"/>
      <c r="M45" s="1272"/>
      <c r="N45" s="1272"/>
      <c r="O45" s="1272"/>
      <c r="P45" s="1272"/>
      <c r="Q45" s="1272"/>
    </row>
    <row r="46" spans="1:22" s="3" customFormat="1" ht="12.75" customHeight="1" thickBot="1" x14ac:dyDescent="0.25">
      <c r="A46" s="20">
        <f>+A47+A60</f>
        <v>15199.07</v>
      </c>
      <c r="B46" s="1663" t="s">
        <v>25</v>
      </c>
      <c r="C46" s="1664" t="s">
        <v>23</v>
      </c>
      <c r="D46" s="18" t="s">
        <v>27</v>
      </c>
      <c r="E46" s="20">
        <f>+E47+E60</f>
        <v>16512.809999999998</v>
      </c>
      <c r="F46" s="20">
        <v>16512.810000000001</v>
      </c>
      <c r="G46" s="215" t="s">
        <v>21</v>
      </c>
      <c r="I46" s="1628"/>
      <c r="J46" s="1207"/>
      <c r="L46" s="1272"/>
      <c r="M46" s="1272"/>
      <c r="N46" s="1272"/>
      <c r="O46" s="1272"/>
      <c r="P46" s="1272"/>
      <c r="Q46" s="1272"/>
    </row>
    <row r="47" spans="1:22" s="816" customFormat="1" ht="12.75" customHeight="1" x14ac:dyDescent="0.2">
      <c r="A47" s="1665">
        <f>SUM(A48:A59)</f>
        <v>1570</v>
      </c>
      <c r="B47" s="1666" t="s">
        <v>26</v>
      </c>
      <c r="C47" s="1667" t="s">
        <v>21</v>
      </c>
      <c r="D47" s="677" t="s">
        <v>1412</v>
      </c>
      <c r="E47" s="2453">
        <f>SUM(E48:E59)</f>
        <v>1720</v>
      </c>
      <c r="F47" s="634">
        <f>SUM(F48:F59)</f>
        <v>1720</v>
      </c>
      <c r="G47" s="1668"/>
      <c r="H47" s="279"/>
      <c r="I47" s="1628"/>
      <c r="J47" s="1628"/>
      <c r="K47" s="279"/>
      <c r="L47" s="1272"/>
      <c r="M47" s="1272"/>
      <c r="N47" s="1272"/>
      <c r="O47" s="1272"/>
      <c r="P47" s="1272"/>
      <c r="Q47" s="1272"/>
      <c r="R47" s="279"/>
      <c r="S47" s="279"/>
      <c r="T47" s="279"/>
      <c r="U47" s="279"/>
    </row>
    <row r="48" spans="1:22" s="816" customFormat="1" ht="12.75" customHeight="1" x14ac:dyDescent="0.2">
      <c r="A48" s="682">
        <v>150</v>
      </c>
      <c r="B48" s="683" t="s">
        <v>36</v>
      </c>
      <c r="C48" s="1669" t="s">
        <v>1413</v>
      </c>
      <c r="D48" s="640" t="s">
        <v>1414</v>
      </c>
      <c r="E48" s="2454">
        <v>150</v>
      </c>
      <c r="F48" s="641">
        <v>150</v>
      </c>
      <c r="G48" s="15"/>
      <c r="H48" s="279"/>
      <c r="I48" s="1628"/>
      <c r="J48" s="1628"/>
      <c r="K48" s="279"/>
      <c r="L48" s="1272"/>
      <c r="M48" s="1272"/>
      <c r="N48" s="1272"/>
      <c r="O48" s="1272"/>
      <c r="P48" s="1272"/>
      <c r="Q48" s="1272"/>
      <c r="R48" s="279"/>
      <c r="S48" s="279"/>
      <c r="T48" s="279"/>
      <c r="U48" s="279"/>
    </row>
    <row r="49" spans="1:21" s="816" customFormat="1" ht="12.75" customHeight="1" x14ac:dyDescent="0.2">
      <c r="A49" s="682">
        <v>100</v>
      </c>
      <c r="B49" s="683" t="s">
        <v>36</v>
      </c>
      <c r="C49" s="1669" t="s">
        <v>1415</v>
      </c>
      <c r="D49" s="640" t="s">
        <v>1416</v>
      </c>
      <c r="E49" s="2454">
        <v>100</v>
      </c>
      <c r="F49" s="641">
        <v>100</v>
      </c>
      <c r="G49" s="15"/>
      <c r="H49" s="279"/>
      <c r="I49" s="1628"/>
      <c r="J49" s="1628"/>
      <c r="K49" s="279"/>
      <c r="L49" s="1272"/>
      <c r="M49" s="1272"/>
      <c r="N49" s="1272"/>
      <c r="O49" s="1272"/>
      <c r="P49" s="1272"/>
      <c r="Q49" s="1272"/>
      <c r="R49" s="279"/>
      <c r="S49" s="279"/>
      <c r="T49" s="279"/>
      <c r="U49" s="279"/>
    </row>
    <row r="50" spans="1:21" s="816" customFormat="1" ht="12.75" customHeight="1" x14ac:dyDescent="0.2">
      <c r="A50" s="682">
        <v>200</v>
      </c>
      <c r="B50" s="683" t="s">
        <v>36</v>
      </c>
      <c r="C50" s="1669" t="s">
        <v>1417</v>
      </c>
      <c r="D50" s="640" t="s">
        <v>1418</v>
      </c>
      <c r="E50" s="2454">
        <v>200</v>
      </c>
      <c r="F50" s="641">
        <v>200</v>
      </c>
      <c r="G50" s="15"/>
      <c r="H50" s="279"/>
      <c r="I50" s="1628"/>
      <c r="J50" s="1628"/>
      <c r="K50" s="279"/>
      <c r="L50" s="1272"/>
      <c r="M50" s="1272"/>
      <c r="N50" s="1272"/>
      <c r="O50" s="1272"/>
      <c r="P50" s="1272"/>
      <c r="Q50" s="1272"/>
      <c r="R50" s="279"/>
      <c r="S50" s="279"/>
      <c r="T50" s="279"/>
      <c r="U50" s="279"/>
    </row>
    <row r="51" spans="1:21" s="816" customFormat="1" ht="12.75" customHeight="1" x14ac:dyDescent="0.2">
      <c r="A51" s="682">
        <v>120</v>
      </c>
      <c r="B51" s="683" t="s">
        <v>36</v>
      </c>
      <c r="C51" s="1669" t="s">
        <v>1419</v>
      </c>
      <c r="D51" s="640" t="s">
        <v>1420</v>
      </c>
      <c r="E51" s="2454">
        <v>120</v>
      </c>
      <c r="F51" s="641">
        <v>120</v>
      </c>
      <c r="G51" s="15"/>
      <c r="H51" s="279"/>
      <c r="I51" s="1628"/>
      <c r="J51" s="1628"/>
      <c r="K51" s="279"/>
      <c r="L51" s="1272"/>
      <c r="M51" s="1272"/>
      <c r="N51" s="1272"/>
      <c r="O51" s="1272"/>
      <c r="P51" s="1272"/>
      <c r="Q51" s="1272"/>
      <c r="R51" s="279"/>
      <c r="S51" s="279"/>
      <c r="T51" s="279"/>
      <c r="U51" s="279"/>
    </row>
    <row r="52" spans="1:21" s="11" customFormat="1" ht="12.75" customHeight="1" x14ac:dyDescent="0.2">
      <c r="A52" s="682">
        <v>10</v>
      </c>
      <c r="B52" s="683" t="s">
        <v>36</v>
      </c>
      <c r="C52" s="1669" t="s">
        <v>1421</v>
      </c>
      <c r="D52" s="640" t="s">
        <v>1422</v>
      </c>
      <c r="E52" s="2454">
        <v>10</v>
      </c>
      <c r="F52" s="641">
        <v>10</v>
      </c>
      <c r="G52" s="15"/>
      <c r="H52" s="279"/>
      <c r="I52" s="1628"/>
      <c r="J52" s="1628"/>
      <c r="K52" s="279"/>
      <c r="L52" s="1272"/>
      <c r="M52" s="1272"/>
      <c r="N52" s="1272"/>
      <c r="O52" s="1272"/>
      <c r="P52" s="1272"/>
      <c r="Q52" s="1272"/>
      <c r="R52" s="279"/>
      <c r="S52" s="279"/>
      <c r="T52" s="279"/>
      <c r="U52" s="279"/>
    </row>
    <row r="53" spans="1:21" s="3" customFormat="1" ht="12.75" customHeight="1" x14ac:dyDescent="0.2">
      <c r="A53" s="682">
        <v>100</v>
      </c>
      <c r="B53" s="683" t="s">
        <v>36</v>
      </c>
      <c r="C53" s="1669" t="s">
        <v>1423</v>
      </c>
      <c r="D53" s="640" t="s">
        <v>1424</v>
      </c>
      <c r="E53" s="2454">
        <v>200</v>
      </c>
      <c r="F53" s="641">
        <v>200</v>
      </c>
      <c r="G53" s="15"/>
      <c r="I53" s="1207"/>
      <c r="J53" s="1207"/>
      <c r="L53" s="1272"/>
      <c r="M53" s="1272"/>
      <c r="N53" s="1272"/>
      <c r="O53" s="1272"/>
      <c r="P53" s="1272"/>
      <c r="Q53" s="1272"/>
    </row>
    <row r="54" spans="1:21" ht="12.75" customHeight="1" x14ac:dyDescent="0.2">
      <c r="A54" s="682">
        <v>470</v>
      </c>
      <c r="B54" s="683" t="s">
        <v>36</v>
      </c>
      <c r="C54" s="1669" t="s">
        <v>1425</v>
      </c>
      <c r="D54" s="640" t="s">
        <v>1426</v>
      </c>
      <c r="E54" s="2454">
        <v>470</v>
      </c>
      <c r="F54" s="641">
        <v>470</v>
      </c>
      <c r="G54" s="15"/>
      <c r="H54" s="9"/>
      <c r="I54" s="605"/>
      <c r="K54" s="9"/>
      <c r="L54" s="371"/>
      <c r="R54" s="9"/>
    </row>
    <row r="55" spans="1:21" ht="12.75" customHeight="1" x14ac:dyDescent="0.2">
      <c r="A55" s="682">
        <v>79</v>
      </c>
      <c r="B55" s="683" t="s">
        <v>36</v>
      </c>
      <c r="C55" s="1669" t="s">
        <v>1427</v>
      </c>
      <c r="D55" s="640" t="s">
        <v>1428</v>
      </c>
      <c r="E55" s="2454">
        <v>100</v>
      </c>
      <c r="F55" s="641">
        <v>100</v>
      </c>
      <c r="G55" s="15"/>
      <c r="H55" s="9"/>
      <c r="I55" s="605"/>
      <c r="K55" s="9"/>
      <c r="L55" s="371"/>
      <c r="R55" s="9"/>
    </row>
    <row r="56" spans="1:21" ht="12.75" customHeight="1" x14ac:dyDescent="0.2">
      <c r="A56" s="682">
        <v>41</v>
      </c>
      <c r="B56" s="638" t="s">
        <v>36</v>
      </c>
      <c r="C56" s="1670" t="s">
        <v>1429</v>
      </c>
      <c r="D56" s="640" t="s">
        <v>1430</v>
      </c>
      <c r="E56" s="2454">
        <v>20</v>
      </c>
      <c r="F56" s="641">
        <v>20</v>
      </c>
      <c r="G56" s="15"/>
      <c r="H56" s="9"/>
      <c r="I56" s="605"/>
      <c r="K56" s="9"/>
      <c r="L56" s="371"/>
      <c r="R56" s="9"/>
    </row>
    <row r="57" spans="1:21" ht="12.75" customHeight="1" x14ac:dyDescent="0.2">
      <c r="A57" s="682">
        <v>0</v>
      </c>
      <c r="B57" s="683" t="s">
        <v>36</v>
      </c>
      <c r="C57" s="1669" t="s">
        <v>1431</v>
      </c>
      <c r="D57" s="640" t="s">
        <v>1432</v>
      </c>
      <c r="E57" s="2454">
        <v>0</v>
      </c>
      <c r="F57" s="641">
        <v>0</v>
      </c>
      <c r="G57" s="14"/>
      <c r="H57" s="9"/>
      <c r="I57" s="605"/>
      <c r="K57" s="9"/>
      <c r="L57" s="927"/>
      <c r="M57" s="698"/>
      <c r="N57" s="698"/>
      <c r="O57" s="698"/>
      <c r="R57" s="9"/>
    </row>
    <row r="58" spans="1:21" s="3" customFormat="1" ht="22.5" x14ac:dyDescent="0.2">
      <c r="A58" s="1671">
        <v>150</v>
      </c>
      <c r="B58" s="1672" t="s">
        <v>36</v>
      </c>
      <c r="C58" s="1673" t="s">
        <v>1433</v>
      </c>
      <c r="D58" s="1674" t="s">
        <v>1434</v>
      </c>
      <c r="E58" s="2455">
        <v>200</v>
      </c>
      <c r="F58" s="1675">
        <v>200</v>
      </c>
      <c r="G58" s="1291"/>
      <c r="I58" s="1207"/>
      <c r="J58" s="1207"/>
      <c r="L58" s="927"/>
      <c r="M58" s="1676"/>
      <c r="N58" s="1676"/>
      <c r="O58" s="698"/>
      <c r="P58" s="1272"/>
      <c r="Q58" s="1272"/>
    </row>
    <row r="59" spans="1:21" ht="12.75" customHeight="1" x14ac:dyDescent="0.2">
      <c r="A59" s="1677">
        <v>150</v>
      </c>
      <c r="B59" s="683" t="s">
        <v>36</v>
      </c>
      <c r="C59" s="1670" t="s">
        <v>1435</v>
      </c>
      <c r="D59" s="640" t="s">
        <v>1436</v>
      </c>
      <c r="E59" s="2456">
        <f>62+88</f>
        <v>150</v>
      </c>
      <c r="F59" s="1678">
        <v>150</v>
      </c>
      <c r="G59" s="1291"/>
      <c r="H59" s="9"/>
      <c r="I59" s="605"/>
      <c r="K59" s="9"/>
      <c r="L59" s="927"/>
      <c r="M59" s="698"/>
      <c r="N59" s="698"/>
      <c r="O59" s="698"/>
      <c r="R59" s="9"/>
    </row>
    <row r="60" spans="1:21" ht="12.75" customHeight="1" x14ac:dyDescent="0.2">
      <c r="A60" s="675">
        <f>SUM(A61:A103)</f>
        <v>13629.07</v>
      </c>
      <c r="B60" s="684" t="s">
        <v>26</v>
      </c>
      <c r="C60" s="1679" t="s">
        <v>21</v>
      </c>
      <c r="D60" s="648" t="s">
        <v>1437</v>
      </c>
      <c r="E60" s="2457">
        <f>SUM(E61:E103)</f>
        <v>14792.81</v>
      </c>
      <c r="F60" s="649">
        <f>SUM(F61:F103)</f>
        <v>14792.81</v>
      </c>
      <c r="G60" s="15"/>
      <c r="H60" s="9"/>
      <c r="I60" s="605"/>
      <c r="K60" s="9"/>
      <c r="L60" s="927"/>
      <c r="M60" s="698"/>
      <c r="N60" s="698"/>
      <c r="O60" s="698"/>
      <c r="R60" s="9"/>
    </row>
    <row r="61" spans="1:21" ht="12.75" customHeight="1" x14ac:dyDescent="0.2">
      <c r="A61" s="682">
        <v>2000</v>
      </c>
      <c r="B61" s="683" t="s">
        <v>36</v>
      </c>
      <c r="C61" s="1669" t="s">
        <v>1438</v>
      </c>
      <c r="D61" s="640" t="s">
        <v>1439</v>
      </c>
      <c r="E61" s="2454">
        <v>2000</v>
      </c>
      <c r="F61" s="641">
        <v>2000</v>
      </c>
      <c r="G61" s="14"/>
      <c r="H61" s="9"/>
      <c r="I61" s="605"/>
      <c r="K61" s="9"/>
      <c r="L61" s="927"/>
      <c r="M61" s="1676"/>
      <c r="N61" s="1676"/>
      <c r="O61" s="698"/>
      <c r="R61" s="9"/>
    </row>
    <row r="62" spans="1:21" ht="12.75" customHeight="1" x14ac:dyDescent="0.2">
      <c r="A62" s="682">
        <v>300</v>
      </c>
      <c r="B62" s="683" t="s">
        <v>36</v>
      </c>
      <c r="C62" s="1669" t="s">
        <v>1440</v>
      </c>
      <c r="D62" s="640" t="s">
        <v>1441</v>
      </c>
      <c r="E62" s="2454">
        <f>145.2+154.8</f>
        <v>300</v>
      </c>
      <c r="F62" s="641">
        <v>300</v>
      </c>
      <c r="G62" s="815"/>
      <c r="H62" s="9"/>
      <c r="I62" s="605"/>
      <c r="K62" s="9"/>
      <c r="L62" s="927"/>
      <c r="M62" s="1676"/>
      <c r="N62" s="1676"/>
      <c r="O62" s="698"/>
      <c r="R62" s="9"/>
    </row>
    <row r="63" spans="1:21" ht="12.75" customHeight="1" x14ac:dyDescent="0.2">
      <c r="A63" s="682">
        <v>400</v>
      </c>
      <c r="B63" s="683" t="s">
        <v>36</v>
      </c>
      <c r="C63" s="1669" t="s">
        <v>1442</v>
      </c>
      <c r="D63" s="640" t="s">
        <v>1443</v>
      </c>
      <c r="E63" s="2454">
        <v>400</v>
      </c>
      <c r="F63" s="641">
        <v>400</v>
      </c>
      <c r="G63" s="815"/>
      <c r="H63" s="9"/>
      <c r="I63" s="605"/>
      <c r="K63" s="9"/>
      <c r="L63" s="927"/>
      <c r="M63" s="698"/>
      <c r="N63" s="698"/>
      <c r="O63" s="698"/>
      <c r="R63" s="9"/>
    </row>
    <row r="64" spans="1:21" ht="12.75" customHeight="1" x14ac:dyDescent="0.2">
      <c r="A64" s="682">
        <v>300</v>
      </c>
      <c r="B64" s="683" t="s">
        <v>36</v>
      </c>
      <c r="C64" s="1669" t="s">
        <v>1444</v>
      </c>
      <c r="D64" s="640" t="s">
        <v>1445</v>
      </c>
      <c r="E64" s="2454">
        <v>300</v>
      </c>
      <c r="F64" s="641">
        <v>300</v>
      </c>
      <c r="G64" s="14"/>
      <c r="H64" s="9"/>
      <c r="I64" s="605"/>
      <c r="K64" s="9"/>
      <c r="L64" s="927"/>
      <c r="M64" s="1676"/>
      <c r="N64" s="1676"/>
      <c r="O64" s="698"/>
      <c r="R64" s="9"/>
    </row>
    <row r="65" spans="1:22" ht="12.75" customHeight="1" x14ac:dyDescent="0.2">
      <c r="A65" s="682">
        <v>756.25</v>
      </c>
      <c r="B65" s="1680" t="s">
        <v>36</v>
      </c>
      <c r="C65" s="1669" t="s">
        <v>1446</v>
      </c>
      <c r="D65" s="640" t="s">
        <v>1447</v>
      </c>
      <c r="E65" s="2454">
        <v>1300</v>
      </c>
      <c r="F65" s="641">
        <v>1300</v>
      </c>
      <c r="G65" s="14"/>
      <c r="H65" s="9"/>
      <c r="I65" s="605"/>
      <c r="K65" s="9"/>
      <c r="L65" s="927"/>
      <c r="M65" s="698"/>
      <c r="N65" s="698"/>
      <c r="O65" s="698"/>
      <c r="R65" s="9"/>
    </row>
    <row r="66" spans="1:22" ht="12.75" customHeight="1" x14ac:dyDescent="0.2">
      <c r="A66" s="682">
        <f>177+323</f>
        <v>500</v>
      </c>
      <c r="B66" s="1680" t="s">
        <v>36</v>
      </c>
      <c r="C66" s="1669" t="s">
        <v>1448</v>
      </c>
      <c r="D66" s="640" t="s">
        <v>1449</v>
      </c>
      <c r="E66" s="2454">
        <f>60.28+439.71</f>
        <v>499.99</v>
      </c>
      <c r="F66" s="641">
        <v>499.99</v>
      </c>
      <c r="G66" s="14"/>
      <c r="H66" s="9"/>
      <c r="I66" s="605"/>
      <c r="K66" s="9"/>
      <c r="L66" s="927"/>
      <c r="M66" s="698"/>
      <c r="N66" s="698"/>
      <c r="O66" s="698"/>
      <c r="R66" s="9"/>
    </row>
    <row r="67" spans="1:22" ht="12.75" customHeight="1" x14ac:dyDescent="0.2">
      <c r="A67" s="682">
        <v>600</v>
      </c>
      <c r="B67" s="1680" t="s">
        <v>36</v>
      </c>
      <c r="C67" s="1669" t="s">
        <v>1450</v>
      </c>
      <c r="D67" s="640" t="s">
        <v>1451</v>
      </c>
      <c r="E67" s="2454">
        <f>30.25+569.75</f>
        <v>600</v>
      </c>
      <c r="F67" s="641">
        <v>600</v>
      </c>
      <c r="G67" s="14"/>
      <c r="H67" s="9"/>
      <c r="I67" s="605"/>
      <c r="K67" s="9"/>
      <c r="L67" s="927"/>
      <c r="M67" s="698"/>
      <c r="N67" s="698"/>
      <c r="O67" s="698"/>
      <c r="R67" s="9"/>
    </row>
    <row r="68" spans="1:22" ht="12.75" customHeight="1" x14ac:dyDescent="0.2">
      <c r="A68" s="682">
        <v>700</v>
      </c>
      <c r="B68" s="1680" t="s">
        <v>36</v>
      </c>
      <c r="C68" s="1669" t="s">
        <v>1452</v>
      </c>
      <c r="D68" s="640" t="s">
        <v>1453</v>
      </c>
      <c r="E68" s="2454">
        <f>49.7+650.3</f>
        <v>700</v>
      </c>
      <c r="F68" s="641">
        <v>700</v>
      </c>
      <c r="G68" s="14"/>
      <c r="H68" s="9"/>
      <c r="I68" s="605"/>
      <c r="K68" s="9"/>
      <c r="L68" s="927"/>
      <c r="M68" s="1676"/>
      <c r="N68" s="1676"/>
      <c r="O68" s="698"/>
      <c r="R68" s="9"/>
    </row>
    <row r="69" spans="1:22" ht="12.75" customHeight="1" x14ac:dyDescent="0.2">
      <c r="A69" s="682">
        <v>150</v>
      </c>
      <c r="B69" s="683" t="s">
        <v>36</v>
      </c>
      <c r="C69" s="1669" t="s">
        <v>1454</v>
      </c>
      <c r="D69" s="640" t="s">
        <v>1455</v>
      </c>
      <c r="E69" s="2454">
        <f>200+50</f>
        <v>250</v>
      </c>
      <c r="F69" s="641">
        <v>250</v>
      </c>
      <c r="G69" s="14"/>
      <c r="H69" s="9"/>
      <c r="I69" s="605"/>
      <c r="K69" s="9"/>
      <c r="L69" s="927"/>
      <c r="M69" s="1676"/>
      <c r="N69" s="1676"/>
      <c r="O69" s="698"/>
      <c r="R69" s="9"/>
    </row>
    <row r="70" spans="1:22" ht="12.75" customHeight="1" x14ac:dyDescent="0.2">
      <c r="A70" s="682">
        <v>300</v>
      </c>
      <c r="B70" s="683" t="s">
        <v>36</v>
      </c>
      <c r="C70" s="1669" t="s">
        <v>1456</v>
      </c>
      <c r="D70" s="640" t="s">
        <v>1457</v>
      </c>
      <c r="E70" s="2454">
        <v>300</v>
      </c>
      <c r="F70" s="641">
        <v>300</v>
      </c>
      <c r="G70" s="14"/>
      <c r="H70" s="9"/>
      <c r="I70" s="605"/>
      <c r="K70" s="9"/>
      <c r="L70" s="927"/>
      <c r="M70" s="698"/>
      <c r="N70" s="698"/>
      <c r="O70" s="698"/>
      <c r="R70" s="9"/>
    </row>
    <row r="71" spans="1:22" ht="12.75" customHeight="1" thickBot="1" x14ac:dyDescent="0.25">
      <c r="A71" s="1681">
        <v>100</v>
      </c>
      <c r="B71" s="1682" t="s">
        <v>36</v>
      </c>
      <c r="C71" s="1683" t="s">
        <v>1458</v>
      </c>
      <c r="D71" s="1684" t="s">
        <v>1459</v>
      </c>
      <c r="E71" s="2458">
        <v>100</v>
      </c>
      <c r="F71" s="1685">
        <v>100</v>
      </c>
      <c r="G71" s="37"/>
      <c r="H71" s="9"/>
      <c r="I71" s="605"/>
      <c r="K71" s="9"/>
      <c r="L71" s="927"/>
      <c r="M71" s="698"/>
      <c r="N71" s="698"/>
      <c r="O71" s="698"/>
      <c r="R71" s="9"/>
    </row>
    <row r="72" spans="1:22" ht="12.75" customHeight="1" x14ac:dyDescent="0.2">
      <c r="A72" s="1686"/>
      <c r="B72" s="1687"/>
      <c r="C72" s="1688"/>
      <c r="D72" s="1689"/>
      <c r="E72" s="1686"/>
      <c r="F72" s="1686"/>
      <c r="G72" s="832"/>
      <c r="H72" s="276"/>
      <c r="I72" s="1239"/>
      <c r="J72" s="1239"/>
      <c r="K72" s="9"/>
      <c r="L72" s="927"/>
      <c r="M72" s="698"/>
      <c r="N72" s="698"/>
      <c r="O72" s="698"/>
      <c r="R72" s="9"/>
    </row>
    <row r="73" spans="1:22" ht="12.75" customHeight="1" x14ac:dyDescent="0.2">
      <c r="A73" s="276"/>
      <c r="B73" s="276"/>
      <c r="C73" s="276"/>
      <c r="D73" s="276"/>
      <c r="E73" s="276"/>
      <c r="F73" s="276"/>
      <c r="G73" s="276"/>
      <c r="H73" s="276"/>
      <c r="I73" s="1239"/>
      <c r="J73" s="1239"/>
      <c r="K73" s="9"/>
      <c r="L73" s="927"/>
      <c r="M73" s="698"/>
      <c r="N73" s="698"/>
      <c r="O73" s="698"/>
      <c r="R73" s="9"/>
    </row>
    <row r="74" spans="1:22" s="1" customFormat="1" ht="18.75" customHeight="1" x14ac:dyDescent="0.2">
      <c r="B74" s="35" t="s">
        <v>1410</v>
      </c>
      <c r="C74" s="35"/>
      <c r="D74" s="35"/>
      <c r="E74" s="35"/>
      <c r="F74" s="35"/>
      <c r="G74" s="35"/>
      <c r="H74" s="13"/>
      <c r="I74" s="1607"/>
      <c r="J74" s="1608"/>
      <c r="K74" s="1608"/>
      <c r="L74" s="1607"/>
      <c r="M74" s="927"/>
      <c r="N74" s="698"/>
      <c r="O74" s="698"/>
      <c r="P74" s="698"/>
      <c r="Q74" s="154"/>
      <c r="R74" s="154"/>
      <c r="S74" s="1607"/>
      <c r="T74" s="1607"/>
      <c r="U74" s="1607"/>
      <c r="V74" s="1607"/>
    </row>
    <row r="75" spans="1:22" s="3" customFormat="1" ht="12" thickBot="1" x14ac:dyDescent="0.25">
      <c r="B75" s="2"/>
      <c r="C75" s="2"/>
      <c r="D75" s="2"/>
      <c r="E75" s="12"/>
      <c r="F75" s="12"/>
      <c r="G75" s="90" t="s">
        <v>19</v>
      </c>
      <c r="H75" s="278"/>
      <c r="J75" s="1207"/>
      <c r="K75" s="1207"/>
      <c r="M75" s="927"/>
      <c r="N75" s="1676"/>
      <c r="O75" s="1676"/>
      <c r="P75" s="698"/>
      <c r="Q75" s="1272"/>
      <c r="R75" s="1272"/>
    </row>
    <row r="76" spans="1:22" s="7" customFormat="1" ht="12.75" customHeight="1" x14ac:dyDescent="0.2">
      <c r="A76" s="3101" t="s">
        <v>142</v>
      </c>
      <c r="B76" s="3123" t="s">
        <v>24</v>
      </c>
      <c r="C76" s="3105" t="s">
        <v>1411</v>
      </c>
      <c r="D76" s="3125" t="s">
        <v>33</v>
      </c>
      <c r="E76" s="3109" t="s">
        <v>143</v>
      </c>
      <c r="F76" s="3111" t="s">
        <v>144</v>
      </c>
      <c r="G76" s="3119" t="s">
        <v>38</v>
      </c>
      <c r="H76" s="279"/>
      <c r="I76" s="1207"/>
      <c r="J76" s="1207"/>
      <c r="K76" s="3"/>
      <c r="L76" s="927"/>
      <c r="M76" s="698"/>
      <c r="N76" s="698"/>
      <c r="O76" s="698"/>
      <c r="P76" s="1272"/>
      <c r="Q76" s="1272"/>
      <c r="R76" s="3"/>
      <c r="S76" s="3"/>
      <c r="T76" s="3"/>
      <c r="U76" s="3"/>
    </row>
    <row r="77" spans="1:22" s="3" customFormat="1" ht="15" customHeight="1" thickBot="1" x14ac:dyDescent="0.25">
      <c r="A77" s="3102"/>
      <c r="B77" s="3124"/>
      <c r="C77" s="3106"/>
      <c r="D77" s="3126"/>
      <c r="E77" s="3110"/>
      <c r="F77" s="3112"/>
      <c r="G77" s="3122"/>
      <c r="I77" s="1207"/>
      <c r="J77" s="1207"/>
      <c r="L77" s="927"/>
      <c r="M77" s="698"/>
      <c r="N77" s="698"/>
      <c r="O77" s="698"/>
      <c r="P77" s="1272"/>
      <c r="Q77" s="1272"/>
    </row>
    <row r="78" spans="1:22" s="3" customFormat="1" ht="15" customHeight="1" thickBot="1" x14ac:dyDescent="0.25">
      <c r="A78" s="1690" t="s">
        <v>234</v>
      </c>
      <c r="B78" s="1663" t="s">
        <v>25</v>
      </c>
      <c r="C78" s="1664" t="s">
        <v>23</v>
      </c>
      <c r="D78" s="18" t="s">
        <v>27</v>
      </c>
      <c r="E78" s="2769" t="s">
        <v>234</v>
      </c>
      <c r="F78" s="1691" t="s">
        <v>234</v>
      </c>
      <c r="G78" s="215" t="s">
        <v>21</v>
      </c>
      <c r="I78" s="1207"/>
      <c r="J78" s="1207"/>
      <c r="L78" s="927"/>
      <c r="M78" s="698"/>
      <c r="N78" s="698"/>
      <c r="O78" s="698"/>
      <c r="P78" s="1272"/>
      <c r="Q78" s="1272"/>
    </row>
    <row r="79" spans="1:22" s="3" customFormat="1" ht="12.75" customHeight="1" x14ac:dyDescent="0.2">
      <c r="A79" s="1692">
        <v>300</v>
      </c>
      <c r="B79" s="683" t="s">
        <v>36</v>
      </c>
      <c r="C79" s="1693" t="s">
        <v>1460</v>
      </c>
      <c r="D79" s="640" t="s">
        <v>1461</v>
      </c>
      <c r="E79" s="2466">
        <v>300</v>
      </c>
      <c r="F79" s="658">
        <v>300</v>
      </c>
      <c r="G79" s="14"/>
      <c r="I79" s="1207"/>
      <c r="J79" s="1207"/>
      <c r="L79" s="927"/>
      <c r="M79" s="698"/>
      <c r="N79" s="698"/>
      <c r="O79" s="698"/>
      <c r="P79" s="1272"/>
      <c r="Q79" s="1272"/>
    </row>
    <row r="80" spans="1:22" s="3" customFormat="1" ht="12.75" customHeight="1" x14ac:dyDescent="0.2">
      <c r="A80" s="1692">
        <v>2122.8200000000002</v>
      </c>
      <c r="B80" s="683" t="s">
        <v>36</v>
      </c>
      <c r="C80" s="1693" t="s">
        <v>1462</v>
      </c>
      <c r="D80" s="657" t="s">
        <v>1463</v>
      </c>
      <c r="E80" s="2466">
        <v>2332.8200000000002</v>
      </c>
      <c r="F80" s="658">
        <v>2332.8200000000002</v>
      </c>
      <c r="G80" s="14"/>
      <c r="I80" s="1207"/>
      <c r="J80" s="1207"/>
      <c r="L80" s="927"/>
      <c r="M80" s="698"/>
      <c r="N80" s="698"/>
      <c r="O80" s="698"/>
      <c r="P80" s="1272"/>
      <c r="Q80" s="1272"/>
    </row>
    <row r="81" spans="1:18" s="3" customFormat="1" ht="12.75" customHeight="1" x14ac:dyDescent="0.2">
      <c r="A81" s="1692">
        <v>50</v>
      </c>
      <c r="B81" s="683" t="s">
        <v>36</v>
      </c>
      <c r="C81" s="1693" t="s">
        <v>1464</v>
      </c>
      <c r="D81" s="657" t="s">
        <v>1465</v>
      </c>
      <c r="E81" s="2466">
        <v>50</v>
      </c>
      <c r="F81" s="658">
        <v>50</v>
      </c>
      <c r="G81" s="14"/>
      <c r="I81" s="1207"/>
      <c r="J81" s="1207"/>
      <c r="L81" s="927"/>
      <c r="M81" s="698"/>
      <c r="N81" s="698"/>
      <c r="O81" s="698"/>
      <c r="P81" s="1272"/>
      <c r="Q81" s="1272"/>
    </row>
    <row r="82" spans="1:18" s="3" customFormat="1" ht="12.75" customHeight="1" x14ac:dyDescent="0.2">
      <c r="A82" s="682">
        <v>350</v>
      </c>
      <c r="B82" s="683" t="s">
        <v>36</v>
      </c>
      <c r="C82" s="1669" t="s">
        <v>1466</v>
      </c>
      <c r="D82" s="640" t="s">
        <v>1467</v>
      </c>
      <c r="E82" s="2464">
        <v>350</v>
      </c>
      <c r="F82" s="641">
        <v>350</v>
      </c>
      <c r="G82" s="14"/>
      <c r="I82" s="1207"/>
      <c r="J82" s="1207"/>
      <c r="L82" s="927"/>
      <c r="M82" s="698"/>
      <c r="N82" s="698"/>
      <c r="O82" s="698"/>
      <c r="P82" s="1272"/>
      <c r="Q82" s="1272"/>
    </row>
    <row r="83" spans="1:18" ht="12.75" customHeight="1" x14ac:dyDescent="0.2">
      <c r="A83" s="654">
        <v>100</v>
      </c>
      <c r="B83" s="683" t="s">
        <v>36</v>
      </c>
      <c r="C83" s="1669" t="s">
        <v>1468</v>
      </c>
      <c r="D83" s="657" t="s">
        <v>1469</v>
      </c>
      <c r="E83" s="2896">
        <v>280</v>
      </c>
      <c r="F83" s="658">
        <v>280</v>
      </c>
      <c r="G83" s="1367"/>
      <c r="H83" s="9"/>
      <c r="I83" s="605"/>
      <c r="K83" s="9"/>
      <c r="L83" s="927"/>
      <c r="M83" s="698"/>
      <c r="N83" s="698"/>
      <c r="O83" s="698"/>
      <c r="R83" s="9"/>
    </row>
    <row r="84" spans="1:18" ht="12.75" customHeight="1" x14ac:dyDescent="0.2">
      <c r="A84" s="637">
        <v>500</v>
      </c>
      <c r="B84" s="683" t="s">
        <v>36</v>
      </c>
      <c r="C84" s="1669" t="s">
        <v>1470</v>
      </c>
      <c r="D84" s="640" t="s">
        <v>1471</v>
      </c>
      <c r="E84" s="2897">
        <v>500</v>
      </c>
      <c r="F84" s="641">
        <v>500</v>
      </c>
      <c r="G84" s="1314"/>
      <c r="H84" s="9"/>
      <c r="I84" s="605"/>
      <c r="K84" s="9"/>
      <c r="L84" s="927"/>
      <c r="M84" s="698"/>
      <c r="N84" s="698"/>
      <c r="O84" s="698"/>
      <c r="R84" s="9"/>
    </row>
    <row r="85" spans="1:18" ht="12.75" customHeight="1" x14ac:dyDescent="0.2">
      <c r="A85" s="654">
        <f>210+240</f>
        <v>450</v>
      </c>
      <c r="B85" s="683" t="s">
        <v>36</v>
      </c>
      <c r="C85" s="1669" t="s">
        <v>1472</v>
      </c>
      <c r="D85" s="640" t="s">
        <v>1473</v>
      </c>
      <c r="E85" s="2896">
        <f>210+320</f>
        <v>530</v>
      </c>
      <c r="F85" s="658">
        <v>530</v>
      </c>
      <c r="G85" s="642"/>
      <c r="H85" s="9"/>
      <c r="I85" s="605"/>
      <c r="K85" s="9"/>
      <c r="L85" s="927"/>
      <c r="M85" s="698"/>
      <c r="N85" s="698"/>
      <c r="O85" s="698"/>
      <c r="R85" s="9"/>
    </row>
    <row r="86" spans="1:18" ht="12.75" customHeight="1" x14ac:dyDescent="0.2">
      <c r="A86" s="637">
        <v>300</v>
      </c>
      <c r="B86" s="683" t="s">
        <v>36</v>
      </c>
      <c r="C86" s="1669" t="s">
        <v>1474</v>
      </c>
      <c r="D86" s="640" t="s">
        <v>1475</v>
      </c>
      <c r="E86" s="2897">
        <v>300</v>
      </c>
      <c r="F86" s="641">
        <v>300</v>
      </c>
      <c r="G86" s="642"/>
      <c r="H86" s="9"/>
      <c r="I86" s="605"/>
      <c r="K86" s="9"/>
      <c r="L86" s="927"/>
      <c r="M86" s="698"/>
      <c r="N86" s="698"/>
      <c r="O86" s="698"/>
      <c r="R86" s="9"/>
    </row>
    <row r="87" spans="1:18" ht="12.75" customHeight="1" x14ac:dyDescent="0.2">
      <c r="A87" s="637">
        <v>200</v>
      </c>
      <c r="B87" s="683" t="s">
        <v>36</v>
      </c>
      <c r="C87" s="1669" t="s">
        <v>1476</v>
      </c>
      <c r="D87" s="640" t="s">
        <v>1477</v>
      </c>
      <c r="E87" s="2897">
        <v>200</v>
      </c>
      <c r="F87" s="641">
        <v>200</v>
      </c>
      <c r="G87" s="653"/>
      <c r="H87" s="9"/>
      <c r="I87" s="605"/>
      <c r="K87" s="9"/>
      <c r="L87" s="927"/>
      <c r="M87" s="698"/>
      <c r="N87" s="698"/>
      <c r="O87" s="698"/>
      <c r="R87" s="9"/>
    </row>
    <row r="88" spans="1:18" ht="12.75" customHeight="1" x14ac:dyDescent="0.2">
      <c r="A88" s="637">
        <v>300</v>
      </c>
      <c r="B88" s="683" t="s">
        <v>36</v>
      </c>
      <c r="C88" s="1669" t="s">
        <v>1478</v>
      </c>
      <c r="D88" s="640" t="s">
        <v>1479</v>
      </c>
      <c r="E88" s="2897">
        <v>300</v>
      </c>
      <c r="F88" s="641">
        <v>300</v>
      </c>
      <c r="G88" s="642"/>
      <c r="H88" s="9"/>
      <c r="I88" s="605"/>
      <c r="K88" s="9"/>
      <c r="L88" s="927"/>
      <c r="M88" s="698"/>
      <c r="N88" s="698"/>
      <c r="O88" s="698"/>
      <c r="R88" s="9"/>
    </row>
    <row r="89" spans="1:18" ht="12.75" customHeight="1" x14ac:dyDescent="0.2">
      <c r="A89" s="654">
        <v>950</v>
      </c>
      <c r="B89" s="683" t="s">
        <v>36</v>
      </c>
      <c r="C89" s="1669" t="s">
        <v>1480</v>
      </c>
      <c r="D89" s="640" t="s">
        <v>1481</v>
      </c>
      <c r="E89" s="2896">
        <f>871.2+78.8</f>
        <v>950</v>
      </c>
      <c r="F89" s="658">
        <v>950</v>
      </c>
      <c r="G89" s="642"/>
      <c r="H89" s="9"/>
      <c r="I89" s="605"/>
      <c r="K89" s="9"/>
      <c r="L89" s="927"/>
      <c r="M89" s="698"/>
      <c r="N89" s="698"/>
      <c r="O89" s="698"/>
      <c r="R89" s="9"/>
    </row>
    <row r="90" spans="1:18" ht="12.75" customHeight="1" x14ac:dyDescent="0.2">
      <c r="A90" s="654">
        <v>80</v>
      </c>
      <c r="B90" s="683" t="s">
        <v>36</v>
      </c>
      <c r="C90" s="1669" t="s">
        <v>1482</v>
      </c>
      <c r="D90" s="640" t="s">
        <v>1483</v>
      </c>
      <c r="E90" s="2896">
        <v>80</v>
      </c>
      <c r="F90" s="658">
        <v>80</v>
      </c>
      <c r="G90" s="642"/>
      <c r="H90" s="9"/>
      <c r="I90" s="605"/>
      <c r="K90" s="9"/>
      <c r="L90" s="927"/>
      <c r="M90" s="698"/>
      <c r="N90" s="698"/>
      <c r="O90" s="698"/>
      <c r="R90" s="9"/>
    </row>
    <row r="91" spans="1:18" ht="12.75" customHeight="1" x14ac:dyDescent="0.2">
      <c r="A91" s="654">
        <v>80</v>
      </c>
      <c r="B91" s="683" t="s">
        <v>36</v>
      </c>
      <c r="C91" s="1669" t="s">
        <v>1484</v>
      </c>
      <c r="D91" s="640" t="s">
        <v>1485</v>
      </c>
      <c r="E91" s="2896">
        <v>80</v>
      </c>
      <c r="F91" s="658">
        <v>80</v>
      </c>
      <c r="G91" s="642"/>
      <c r="H91" s="9"/>
      <c r="I91" s="605"/>
      <c r="K91" s="9"/>
      <c r="L91" s="371"/>
      <c r="R91" s="9"/>
    </row>
    <row r="92" spans="1:18" ht="12.75" customHeight="1" x14ac:dyDescent="0.2">
      <c r="A92" s="654">
        <v>100</v>
      </c>
      <c r="B92" s="683" t="s">
        <v>36</v>
      </c>
      <c r="C92" s="1669" t="s">
        <v>1486</v>
      </c>
      <c r="D92" s="640" t="s">
        <v>1487</v>
      </c>
      <c r="E92" s="2896">
        <v>100</v>
      </c>
      <c r="F92" s="658">
        <v>100</v>
      </c>
      <c r="G92" s="642"/>
      <c r="H92" s="9"/>
      <c r="I92" s="605"/>
      <c r="K92" s="9"/>
      <c r="L92" s="371"/>
      <c r="R92" s="9"/>
    </row>
    <row r="93" spans="1:18" ht="12.75" customHeight="1" x14ac:dyDescent="0.2">
      <c r="A93" s="654">
        <v>120</v>
      </c>
      <c r="B93" s="683" t="s">
        <v>36</v>
      </c>
      <c r="C93" s="1693" t="s">
        <v>1488</v>
      </c>
      <c r="D93" s="657" t="s">
        <v>1489</v>
      </c>
      <c r="E93" s="2896">
        <v>120</v>
      </c>
      <c r="F93" s="658">
        <v>120</v>
      </c>
      <c r="G93" s="642"/>
      <c r="H93" s="9"/>
      <c r="I93" s="605"/>
      <c r="K93" s="9"/>
      <c r="L93" s="371"/>
      <c r="R93" s="9"/>
    </row>
    <row r="94" spans="1:18" ht="12.75" customHeight="1" x14ac:dyDescent="0.2">
      <c r="A94" s="654">
        <v>30</v>
      </c>
      <c r="B94" s="683" t="s">
        <v>36</v>
      </c>
      <c r="C94" s="1693" t="s">
        <v>1490</v>
      </c>
      <c r="D94" s="657" t="s">
        <v>1491</v>
      </c>
      <c r="E94" s="2896">
        <v>30</v>
      </c>
      <c r="F94" s="658">
        <v>30</v>
      </c>
      <c r="G94" s="642"/>
      <c r="H94" s="9"/>
      <c r="I94" s="605"/>
      <c r="K94" s="9"/>
      <c r="L94" s="371"/>
      <c r="R94" s="9"/>
    </row>
    <row r="95" spans="1:18" ht="12.75" customHeight="1" x14ac:dyDescent="0.2">
      <c r="A95" s="654">
        <v>30</v>
      </c>
      <c r="B95" s="683" t="s">
        <v>36</v>
      </c>
      <c r="C95" s="1693" t="s">
        <v>1492</v>
      </c>
      <c r="D95" s="657" t="s">
        <v>1493</v>
      </c>
      <c r="E95" s="2896">
        <v>30</v>
      </c>
      <c r="F95" s="658">
        <v>30</v>
      </c>
      <c r="G95" s="642"/>
      <c r="H95" s="9"/>
      <c r="I95" s="605"/>
      <c r="K95" s="9"/>
      <c r="L95" s="371"/>
      <c r="R95" s="9"/>
    </row>
    <row r="96" spans="1:18" ht="12.75" customHeight="1" x14ac:dyDescent="0.2">
      <c r="A96" s="654">
        <v>550</v>
      </c>
      <c r="B96" s="683" t="s">
        <v>36</v>
      </c>
      <c r="C96" s="1693" t="s">
        <v>1494</v>
      </c>
      <c r="D96" s="657" t="s">
        <v>1495</v>
      </c>
      <c r="E96" s="2896">
        <v>550</v>
      </c>
      <c r="F96" s="658">
        <v>550</v>
      </c>
      <c r="G96" s="642"/>
      <c r="H96" s="9"/>
      <c r="I96" s="605"/>
      <c r="K96" s="9"/>
      <c r="L96" s="371"/>
      <c r="R96" s="9"/>
    </row>
    <row r="97" spans="1:18" ht="12.75" customHeight="1" x14ac:dyDescent="0.2">
      <c r="A97" s="654">
        <v>50</v>
      </c>
      <c r="B97" s="683" t="s">
        <v>36</v>
      </c>
      <c r="C97" s="1693" t="s">
        <v>1496</v>
      </c>
      <c r="D97" s="657" t="s">
        <v>1497</v>
      </c>
      <c r="E97" s="2896">
        <v>50</v>
      </c>
      <c r="F97" s="658">
        <v>50</v>
      </c>
      <c r="G97" s="642"/>
      <c r="H97" s="9"/>
      <c r="I97" s="605"/>
      <c r="K97" s="9"/>
      <c r="L97" s="371"/>
      <c r="R97" s="9"/>
    </row>
    <row r="98" spans="1:18" ht="12.75" customHeight="1" x14ac:dyDescent="0.2">
      <c r="A98" s="654">
        <v>50</v>
      </c>
      <c r="B98" s="683" t="s">
        <v>36</v>
      </c>
      <c r="C98" s="1693" t="s">
        <v>1498</v>
      </c>
      <c r="D98" s="657" t="s">
        <v>1499</v>
      </c>
      <c r="E98" s="2896">
        <v>50</v>
      </c>
      <c r="F98" s="658">
        <v>50</v>
      </c>
      <c r="G98" s="642"/>
      <c r="H98" s="9"/>
      <c r="I98" s="605"/>
      <c r="K98" s="9"/>
      <c r="L98" s="371"/>
      <c r="R98" s="9"/>
    </row>
    <row r="99" spans="1:18" ht="12.75" customHeight="1" x14ac:dyDescent="0.2">
      <c r="A99" s="1694">
        <v>50</v>
      </c>
      <c r="B99" s="683" t="s">
        <v>36</v>
      </c>
      <c r="C99" s="1693" t="s">
        <v>1500</v>
      </c>
      <c r="D99" s="657" t="s">
        <v>1501</v>
      </c>
      <c r="E99" s="2898">
        <v>50</v>
      </c>
      <c r="F99" s="1695">
        <v>50</v>
      </c>
      <c r="G99" s="1314"/>
      <c r="H99" s="9"/>
      <c r="I99" s="605"/>
      <c r="K99" s="9"/>
      <c r="L99" s="371"/>
      <c r="R99" s="9"/>
    </row>
    <row r="100" spans="1:18" ht="12.75" customHeight="1" x14ac:dyDescent="0.2">
      <c r="A100" s="682">
        <v>160</v>
      </c>
      <c r="B100" s="1696" t="s">
        <v>36</v>
      </c>
      <c r="C100" s="1669" t="s">
        <v>1502</v>
      </c>
      <c r="D100" s="1697" t="s">
        <v>1503</v>
      </c>
      <c r="E100" s="2464">
        <v>210</v>
      </c>
      <c r="F100" s="641">
        <v>210</v>
      </c>
      <c r="G100" s="32"/>
      <c r="H100" s="9"/>
      <c r="I100" s="605"/>
      <c r="K100" s="9"/>
      <c r="L100" s="371"/>
      <c r="R100" s="9"/>
    </row>
    <row r="101" spans="1:18" s="444" customFormat="1" ht="23.25" customHeight="1" x14ac:dyDescent="0.2">
      <c r="A101" s="2459">
        <v>0</v>
      </c>
      <c r="B101" s="2460" t="s">
        <v>36</v>
      </c>
      <c r="C101" s="2461" t="s">
        <v>1504</v>
      </c>
      <c r="D101" s="2462" t="s">
        <v>2017</v>
      </c>
      <c r="E101" s="2899">
        <v>0</v>
      </c>
      <c r="F101" s="2901">
        <v>100</v>
      </c>
      <c r="G101" s="538" t="s">
        <v>1505</v>
      </c>
      <c r="I101" s="498"/>
      <c r="J101" s="498"/>
      <c r="L101" s="527"/>
      <c r="M101" s="527"/>
      <c r="N101" s="527"/>
      <c r="O101" s="527"/>
      <c r="P101" s="527"/>
      <c r="Q101" s="527"/>
    </row>
    <row r="102" spans="1:18" ht="12.75" customHeight="1" x14ac:dyDescent="0.2">
      <c r="A102" s="654">
        <v>100</v>
      </c>
      <c r="B102" s="1680" t="s">
        <v>36</v>
      </c>
      <c r="C102" s="1669" t="s">
        <v>1506</v>
      </c>
      <c r="D102" s="640" t="s">
        <v>1507</v>
      </c>
      <c r="E102" s="2896">
        <v>100</v>
      </c>
      <c r="F102" s="658">
        <v>0</v>
      </c>
      <c r="G102" s="666"/>
      <c r="H102" s="9"/>
      <c r="I102" s="605"/>
      <c r="K102" s="9"/>
      <c r="L102" s="371"/>
      <c r="R102" s="9"/>
    </row>
    <row r="103" spans="1:18" ht="12.75" customHeight="1" thickBot="1" x14ac:dyDescent="0.25">
      <c r="A103" s="1698">
        <v>500</v>
      </c>
      <c r="B103" s="1699" t="s">
        <v>36</v>
      </c>
      <c r="C103" s="1700" t="s">
        <v>1508</v>
      </c>
      <c r="D103" s="1701" t="s">
        <v>1509</v>
      </c>
      <c r="E103" s="2900">
        <v>500</v>
      </c>
      <c r="F103" s="1702">
        <v>500</v>
      </c>
      <c r="G103" s="1603"/>
      <c r="H103" s="9"/>
      <c r="I103" s="605"/>
      <c r="K103" s="9"/>
      <c r="L103" s="371"/>
      <c r="R103" s="9"/>
    </row>
    <row r="104" spans="1:18" s="3" customFormat="1" ht="12.75" customHeight="1" x14ac:dyDescent="0.2">
      <c r="B104" s="8"/>
      <c r="H104" s="8"/>
      <c r="J104" s="1207"/>
      <c r="K104" s="1207"/>
      <c r="M104" s="1272"/>
      <c r="N104" s="1272"/>
      <c r="O104" s="1272"/>
      <c r="P104" s="1272"/>
      <c r="Q104" s="1272"/>
      <c r="R104" s="1272"/>
    </row>
    <row r="105" spans="1:18" s="3" customFormat="1" ht="12.75" customHeight="1" x14ac:dyDescent="0.2">
      <c r="B105" s="8"/>
      <c r="H105" s="8"/>
      <c r="J105" s="1207"/>
      <c r="K105" s="1207"/>
      <c r="M105" s="1272"/>
      <c r="N105" s="1272"/>
      <c r="O105" s="1272"/>
      <c r="P105" s="1272"/>
      <c r="Q105" s="1272"/>
      <c r="R105" s="1272"/>
    </row>
    <row r="106" spans="1:18" s="3" customFormat="1" ht="18.75" customHeight="1" x14ac:dyDescent="0.2">
      <c r="B106" s="35" t="s">
        <v>1510</v>
      </c>
      <c r="C106" s="35"/>
      <c r="D106" s="35"/>
      <c r="E106" s="35"/>
      <c r="F106" s="35"/>
      <c r="G106" s="35"/>
      <c r="H106" s="13"/>
      <c r="J106" s="1207"/>
      <c r="K106" s="1207"/>
      <c r="M106" s="1272"/>
      <c r="N106" s="1272"/>
      <c r="O106" s="1272"/>
      <c r="P106" s="1272"/>
      <c r="Q106" s="1272"/>
      <c r="R106" s="1272"/>
    </row>
    <row r="107" spans="1:18" s="3" customFormat="1" ht="12.75" customHeight="1" thickBot="1" x14ac:dyDescent="0.25">
      <c r="B107" s="2"/>
      <c r="C107" s="2"/>
      <c r="D107" s="2"/>
      <c r="E107" s="12"/>
      <c r="F107" s="12"/>
      <c r="G107" s="90" t="s">
        <v>19</v>
      </c>
      <c r="H107" s="278"/>
      <c r="J107" s="1207"/>
      <c r="K107" s="1207"/>
      <c r="M107" s="1272"/>
      <c r="N107" s="1272"/>
      <c r="O107" s="1272"/>
      <c r="P107" s="1272"/>
      <c r="Q107" s="1272"/>
      <c r="R107" s="1272"/>
    </row>
    <row r="108" spans="1:18" s="3" customFormat="1" ht="12.75" customHeight="1" x14ac:dyDescent="0.2">
      <c r="A108" s="3101" t="s">
        <v>142</v>
      </c>
      <c r="B108" s="3123" t="s">
        <v>24</v>
      </c>
      <c r="C108" s="3105" t="s">
        <v>1511</v>
      </c>
      <c r="D108" s="3117" t="s">
        <v>40</v>
      </c>
      <c r="E108" s="3109" t="s">
        <v>143</v>
      </c>
      <c r="F108" s="3111" t="s">
        <v>144</v>
      </c>
      <c r="G108" s="3119" t="s">
        <v>38</v>
      </c>
      <c r="I108" s="1207"/>
      <c r="J108" s="1207"/>
      <c r="L108" s="1272"/>
      <c r="M108" s="1272"/>
      <c r="N108" s="1272"/>
      <c r="O108" s="1272"/>
      <c r="P108" s="1272"/>
      <c r="Q108" s="1272"/>
    </row>
    <row r="109" spans="1:18" s="3" customFormat="1" ht="16.5" customHeight="1" thickBot="1" x14ac:dyDescent="0.25">
      <c r="A109" s="3102"/>
      <c r="B109" s="3124"/>
      <c r="C109" s="3106"/>
      <c r="D109" s="3121"/>
      <c r="E109" s="3110"/>
      <c r="F109" s="3112"/>
      <c r="G109" s="3122"/>
      <c r="I109" s="1207"/>
      <c r="J109" s="1207"/>
      <c r="L109" s="1272"/>
      <c r="M109" s="1272"/>
      <c r="N109" s="1272"/>
      <c r="O109" s="1272"/>
      <c r="P109" s="1272"/>
      <c r="Q109" s="1272"/>
    </row>
    <row r="110" spans="1:18" s="3" customFormat="1" ht="15" customHeight="1" thickBot="1" x14ac:dyDescent="0.25">
      <c r="A110" s="1283">
        <f>A111</f>
        <v>12800</v>
      </c>
      <c r="B110" s="1703" t="s">
        <v>25</v>
      </c>
      <c r="C110" s="1704" t="s">
        <v>23</v>
      </c>
      <c r="D110" s="1404" t="s">
        <v>27</v>
      </c>
      <c r="E110" s="1283">
        <f>E111</f>
        <v>12750</v>
      </c>
      <c r="F110" s="20">
        <v>12750</v>
      </c>
      <c r="G110" s="215" t="s">
        <v>21</v>
      </c>
      <c r="I110" s="1628"/>
      <c r="J110" s="1207"/>
      <c r="K110" s="1207"/>
      <c r="L110" s="1272"/>
      <c r="M110" s="1272"/>
      <c r="N110" s="1272"/>
      <c r="O110" s="1272"/>
      <c r="P110" s="1272"/>
      <c r="Q110" s="1272"/>
    </row>
    <row r="111" spans="1:18" s="3" customFormat="1" ht="12.75" customHeight="1" x14ac:dyDescent="0.2">
      <c r="A111" s="1665">
        <f>SUM(A112:A128)</f>
        <v>12800</v>
      </c>
      <c r="B111" s="1705" t="s">
        <v>26</v>
      </c>
      <c r="C111" s="1667" t="s">
        <v>21</v>
      </c>
      <c r="D111" s="1706" t="s">
        <v>1512</v>
      </c>
      <c r="E111" s="2463">
        <f>SUM(E112:E128)</f>
        <v>12750</v>
      </c>
      <c r="F111" s="634">
        <f>SUM(F112:F128)</f>
        <v>12750</v>
      </c>
      <c r="G111" s="678"/>
      <c r="I111" s="1207"/>
      <c r="J111" s="1207"/>
      <c r="L111" s="1272"/>
      <c r="M111" s="1272"/>
      <c r="N111" s="1272"/>
      <c r="O111" s="1272"/>
      <c r="P111" s="1272"/>
      <c r="Q111" s="1272"/>
    </row>
    <row r="112" spans="1:18" s="3" customFormat="1" ht="12.75" customHeight="1" x14ac:dyDescent="0.2">
      <c r="A112" s="682">
        <v>1500</v>
      </c>
      <c r="B112" s="1696" t="s">
        <v>26</v>
      </c>
      <c r="C112" s="1669" t="s">
        <v>1513</v>
      </c>
      <c r="D112" s="1697" t="s">
        <v>1514</v>
      </c>
      <c r="E112" s="2464">
        <v>1200</v>
      </c>
      <c r="F112" s="641">
        <v>1200</v>
      </c>
      <c r="G112" s="653"/>
      <c r="I112" s="1207"/>
      <c r="J112" s="1207"/>
      <c r="L112" s="1272"/>
      <c r="M112" s="1272"/>
      <c r="N112" s="1272"/>
      <c r="O112" s="1272"/>
      <c r="P112" s="1272"/>
      <c r="Q112" s="1272"/>
    </row>
    <row r="113" spans="1:17" s="3" customFormat="1" ht="12.75" customHeight="1" x14ac:dyDescent="0.2">
      <c r="A113" s="682">
        <v>800</v>
      </c>
      <c r="B113" s="1696" t="s">
        <v>25</v>
      </c>
      <c r="C113" s="1669" t="s">
        <v>1515</v>
      </c>
      <c r="D113" s="1697" t="s">
        <v>1516</v>
      </c>
      <c r="E113" s="2464">
        <v>800</v>
      </c>
      <c r="F113" s="641">
        <v>800</v>
      </c>
      <c r="G113" s="653"/>
      <c r="I113" s="1207"/>
      <c r="J113" s="1207"/>
      <c r="L113" s="1272"/>
      <c r="M113" s="1272"/>
      <c r="N113" s="1272"/>
      <c r="O113" s="1272"/>
      <c r="P113" s="1272"/>
      <c r="Q113" s="1272"/>
    </row>
    <row r="114" spans="1:17" s="3" customFormat="1" ht="12.75" customHeight="1" x14ac:dyDescent="0.2">
      <c r="A114" s="682">
        <v>320</v>
      </c>
      <c r="B114" s="1696" t="s">
        <v>25</v>
      </c>
      <c r="C114" s="1669" t="s">
        <v>1517</v>
      </c>
      <c r="D114" s="1697" t="s">
        <v>1518</v>
      </c>
      <c r="E114" s="2464">
        <v>320</v>
      </c>
      <c r="F114" s="641">
        <v>320</v>
      </c>
      <c r="G114" s="653"/>
      <c r="I114" s="1207"/>
      <c r="J114" s="1207"/>
      <c r="L114" s="1272"/>
      <c r="M114" s="1272"/>
      <c r="N114" s="1272"/>
      <c r="O114" s="1272"/>
      <c r="P114" s="1272"/>
      <c r="Q114" s="1272"/>
    </row>
    <row r="115" spans="1:17" s="3" customFormat="1" ht="12.75" customHeight="1" x14ac:dyDescent="0.2">
      <c r="A115" s="682">
        <v>880</v>
      </c>
      <c r="B115" s="1696" t="s">
        <v>25</v>
      </c>
      <c r="C115" s="1669" t="s">
        <v>1519</v>
      </c>
      <c r="D115" s="1697" t="s">
        <v>1520</v>
      </c>
      <c r="E115" s="2464">
        <v>880</v>
      </c>
      <c r="F115" s="641">
        <v>880</v>
      </c>
      <c r="G115" s="653"/>
      <c r="I115" s="1207"/>
      <c r="J115" s="1207"/>
      <c r="L115" s="1272"/>
      <c r="M115" s="1272"/>
      <c r="N115" s="1272"/>
      <c r="O115" s="1272"/>
      <c r="P115" s="1272"/>
      <c r="Q115" s="1272"/>
    </row>
    <row r="116" spans="1:17" s="3" customFormat="1" ht="12.75" customHeight="1" x14ac:dyDescent="0.2">
      <c r="A116" s="682">
        <v>500</v>
      </c>
      <c r="B116" s="1696" t="s">
        <v>25</v>
      </c>
      <c r="C116" s="1669" t="s">
        <v>1521</v>
      </c>
      <c r="D116" s="1697" t="s">
        <v>1522</v>
      </c>
      <c r="E116" s="2464">
        <v>500</v>
      </c>
      <c r="F116" s="641">
        <v>500</v>
      </c>
      <c r="G116" s="653"/>
      <c r="I116" s="1207"/>
      <c r="J116" s="1207"/>
      <c r="L116" s="1272"/>
      <c r="M116" s="1272"/>
      <c r="N116" s="1272"/>
      <c r="O116" s="1272"/>
      <c r="P116" s="1272"/>
      <c r="Q116" s="1272"/>
    </row>
    <row r="117" spans="1:17" s="3" customFormat="1" ht="12.75" customHeight="1" x14ac:dyDescent="0.2">
      <c r="A117" s="690">
        <v>100</v>
      </c>
      <c r="B117" s="1707" t="s">
        <v>25</v>
      </c>
      <c r="C117" s="1708" t="s">
        <v>1523</v>
      </c>
      <c r="D117" s="421" t="s">
        <v>1524</v>
      </c>
      <c r="E117" s="2465">
        <v>100</v>
      </c>
      <c r="F117" s="1709">
        <v>100</v>
      </c>
      <c r="G117" s="1398"/>
      <c r="I117" s="1207"/>
      <c r="J117" s="1207"/>
      <c r="L117" s="1272"/>
      <c r="M117" s="1272"/>
      <c r="N117" s="1272"/>
      <c r="O117" s="1272"/>
      <c r="P117" s="1272"/>
      <c r="Q117" s="1272"/>
    </row>
    <row r="118" spans="1:17" s="3" customFormat="1" ht="12.75" customHeight="1" x14ac:dyDescent="0.2">
      <c r="A118" s="682">
        <v>100</v>
      </c>
      <c r="B118" s="1696" t="s">
        <v>25</v>
      </c>
      <c r="C118" s="1669" t="s">
        <v>1525</v>
      </c>
      <c r="D118" s="1697" t="s">
        <v>1526</v>
      </c>
      <c r="E118" s="2464">
        <v>100</v>
      </c>
      <c r="F118" s="641">
        <v>100</v>
      </c>
      <c r="G118" s="653"/>
      <c r="I118" s="1207"/>
      <c r="J118" s="1207"/>
      <c r="L118" s="1272"/>
      <c r="M118" s="1272"/>
      <c r="N118" s="1272"/>
      <c r="O118" s="1272"/>
      <c r="P118" s="1272"/>
      <c r="Q118" s="1272"/>
    </row>
    <row r="119" spans="1:17" s="3" customFormat="1" ht="12.75" customHeight="1" x14ac:dyDescent="0.2">
      <c r="A119" s="690">
        <v>50</v>
      </c>
      <c r="B119" s="1710" t="s">
        <v>25</v>
      </c>
      <c r="C119" s="1708" t="s">
        <v>1527</v>
      </c>
      <c r="D119" s="421" t="s">
        <v>1528</v>
      </c>
      <c r="E119" s="2465">
        <v>50</v>
      </c>
      <c r="F119" s="694">
        <v>50</v>
      </c>
      <c r="G119" s="653"/>
      <c r="I119" s="1207"/>
      <c r="J119" s="1207"/>
      <c r="L119" s="1272"/>
      <c r="M119" s="1272"/>
      <c r="N119" s="1272"/>
      <c r="O119" s="1272"/>
      <c r="P119" s="1272"/>
      <c r="Q119" s="1272"/>
    </row>
    <row r="120" spans="1:17" s="3" customFormat="1" ht="12.75" customHeight="1" x14ac:dyDescent="0.2">
      <c r="A120" s="690">
        <v>500</v>
      </c>
      <c r="B120" s="1710" t="s">
        <v>25</v>
      </c>
      <c r="C120" s="1708" t="s">
        <v>1529</v>
      </c>
      <c r="D120" s="421" t="s">
        <v>1530</v>
      </c>
      <c r="E120" s="2465">
        <v>0</v>
      </c>
      <c r="F120" s="694">
        <v>0</v>
      </c>
      <c r="G120" s="653"/>
      <c r="I120" s="1207"/>
      <c r="J120" s="1207"/>
      <c r="L120" s="1272"/>
      <c r="M120" s="1272"/>
      <c r="N120" s="1272"/>
      <c r="O120" s="1272"/>
      <c r="P120" s="1272"/>
      <c r="Q120" s="1272"/>
    </row>
    <row r="121" spans="1:17" s="3" customFormat="1" ht="12.75" customHeight="1" x14ac:dyDescent="0.2">
      <c r="A121" s="1692">
        <v>200</v>
      </c>
      <c r="B121" s="1711" t="s">
        <v>25</v>
      </c>
      <c r="C121" s="1693" t="s">
        <v>1531</v>
      </c>
      <c r="D121" s="1712" t="s">
        <v>1532</v>
      </c>
      <c r="E121" s="2466">
        <v>0</v>
      </c>
      <c r="F121" s="658">
        <v>0</v>
      </c>
      <c r="G121" s="1713"/>
      <c r="I121" s="1207"/>
      <c r="J121" s="1207"/>
      <c r="L121" s="1272"/>
      <c r="M121" s="1272"/>
      <c r="N121" s="1272"/>
      <c r="O121" s="1272"/>
      <c r="P121" s="1272"/>
      <c r="Q121" s="1272"/>
    </row>
    <row r="122" spans="1:17" s="3" customFormat="1" ht="12.75" customHeight="1" x14ac:dyDescent="0.2">
      <c r="A122" s="682">
        <v>200</v>
      </c>
      <c r="B122" s="1696" t="s">
        <v>25</v>
      </c>
      <c r="C122" s="1669" t="s">
        <v>1533</v>
      </c>
      <c r="D122" s="421" t="s">
        <v>1534</v>
      </c>
      <c r="E122" s="2464">
        <v>200</v>
      </c>
      <c r="F122" s="641">
        <v>200</v>
      </c>
      <c r="G122" s="1398"/>
      <c r="I122" s="1207"/>
      <c r="J122" s="1207"/>
      <c r="L122" s="1272"/>
      <c r="M122" s="1272"/>
      <c r="N122" s="1272"/>
      <c r="O122" s="1272"/>
      <c r="P122" s="1272"/>
      <c r="Q122" s="1272"/>
    </row>
    <row r="123" spans="1:17" s="3" customFormat="1" ht="12.75" customHeight="1" x14ac:dyDescent="0.2">
      <c r="A123" s="682">
        <v>50</v>
      </c>
      <c r="B123" s="1696" t="s">
        <v>25</v>
      </c>
      <c r="C123" s="1669" t="s">
        <v>1535</v>
      </c>
      <c r="D123" s="1697" t="s">
        <v>1536</v>
      </c>
      <c r="E123" s="2464">
        <v>50</v>
      </c>
      <c r="F123" s="641">
        <v>50</v>
      </c>
      <c r="G123" s="1398"/>
      <c r="I123" s="1207"/>
      <c r="J123" s="1207"/>
      <c r="L123" s="1272"/>
      <c r="M123" s="1272"/>
      <c r="N123" s="1272"/>
      <c r="O123" s="1272"/>
      <c r="P123" s="1272"/>
      <c r="Q123" s="1272"/>
    </row>
    <row r="124" spans="1:17" s="3" customFormat="1" x14ac:dyDescent="0.2">
      <c r="A124" s="682">
        <v>0</v>
      </c>
      <c r="B124" s="1696" t="s">
        <v>25</v>
      </c>
      <c r="C124" s="1669" t="s">
        <v>1537</v>
      </c>
      <c r="D124" s="421" t="s">
        <v>1538</v>
      </c>
      <c r="E124" s="2464">
        <v>100</v>
      </c>
      <c r="F124" s="641">
        <v>100</v>
      </c>
      <c r="G124" s="1398"/>
      <c r="I124" s="1207"/>
      <c r="J124" s="1207"/>
      <c r="L124" s="1272"/>
      <c r="M124" s="1272"/>
      <c r="N124" s="1272"/>
      <c r="O124" s="1272"/>
      <c r="P124" s="1272"/>
      <c r="Q124" s="1272"/>
    </row>
    <row r="125" spans="1:17" s="3" customFormat="1" x14ac:dyDescent="0.2">
      <c r="A125" s="682">
        <v>100</v>
      </c>
      <c r="B125" s="1696" t="s">
        <v>25</v>
      </c>
      <c r="C125" s="1669" t="s">
        <v>1539</v>
      </c>
      <c r="D125" s="421" t="s">
        <v>1540</v>
      </c>
      <c r="E125" s="2464">
        <v>100</v>
      </c>
      <c r="F125" s="641">
        <v>100</v>
      </c>
      <c r="G125" s="1398"/>
      <c r="I125" s="1207"/>
      <c r="J125" s="1207"/>
      <c r="L125" s="1272"/>
      <c r="M125" s="1272"/>
      <c r="N125" s="1272"/>
      <c r="O125" s="1272"/>
      <c r="P125" s="1272"/>
      <c r="Q125" s="1272"/>
    </row>
    <row r="126" spans="1:17" s="3" customFormat="1" ht="22.5" x14ac:dyDescent="0.2">
      <c r="A126" s="690">
        <v>7500</v>
      </c>
      <c r="B126" s="1707" t="s">
        <v>25</v>
      </c>
      <c r="C126" s="1708" t="s">
        <v>1541</v>
      </c>
      <c r="D126" s="421" t="s">
        <v>1542</v>
      </c>
      <c r="E126" s="2465">
        <v>8000</v>
      </c>
      <c r="F126" s="694">
        <v>8000</v>
      </c>
      <c r="G126" s="653"/>
      <c r="I126" s="1207"/>
      <c r="J126" s="1207"/>
      <c r="L126" s="1272"/>
      <c r="M126" s="1272"/>
      <c r="N126" s="1272"/>
      <c r="O126" s="1272"/>
      <c r="P126" s="1272"/>
      <c r="Q126" s="1272"/>
    </row>
    <row r="127" spans="1:17" s="3" customFormat="1" x14ac:dyDescent="0.2">
      <c r="A127" s="690">
        <v>0</v>
      </c>
      <c r="B127" s="1707" t="s">
        <v>25</v>
      </c>
      <c r="C127" s="1708" t="s">
        <v>1543</v>
      </c>
      <c r="D127" s="421" t="s">
        <v>1544</v>
      </c>
      <c r="E127" s="2465">
        <v>100</v>
      </c>
      <c r="F127" s="694">
        <v>100</v>
      </c>
      <c r="G127" s="1398"/>
      <c r="I127" s="1207"/>
      <c r="J127" s="1207"/>
      <c r="L127" s="1272"/>
      <c r="M127" s="1272"/>
      <c r="N127" s="1272"/>
      <c r="O127" s="1272"/>
      <c r="P127" s="1272"/>
      <c r="Q127" s="1272"/>
    </row>
    <row r="128" spans="1:17" s="3" customFormat="1" ht="12" thickBot="1" x14ac:dyDescent="0.25">
      <c r="A128" s="724">
        <v>0</v>
      </c>
      <c r="B128" s="1714" t="s">
        <v>25</v>
      </c>
      <c r="C128" s="1715" t="s">
        <v>1545</v>
      </c>
      <c r="D128" s="1384" t="s">
        <v>1546</v>
      </c>
      <c r="E128" s="2467">
        <v>250</v>
      </c>
      <c r="F128" s="1305">
        <v>250</v>
      </c>
      <c r="G128" s="1716"/>
      <c r="I128" s="1207"/>
      <c r="J128" s="1207"/>
      <c r="L128" s="1272"/>
      <c r="M128" s="1272"/>
      <c r="N128" s="1272"/>
      <c r="O128" s="1272"/>
      <c r="P128" s="1272"/>
      <c r="Q128" s="1272"/>
    </row>
    <row r="129" spans="1:18" s="3" customFormat="1" x14ac:dyDescent="0.2">
      <c r="B129" s="8"/>
      <c r="D129" s="279"/>
      <c r="H129" s="8"/>
      <c r="J129" s="1207"/>
      <c r="K129" s="1207"/>
      <c r="M129" s="1272"/>
      <c r="N129" s="1272"/>
      <c r="O129" s="1272"/>
      <c r="P129" s="1272"/>
      <c r="Q129" s="1272"/>
      <c r="R129" s="1272"/>
    </row>
    <row r="130" spans="1:18" s="3" customFormat="1" x14ac:dyDescent="0.2">
      <c r="B130" s="8"/>
      <c r="H130" s="8"/>
      <c r="J130" s="1207"/>
      <c r="K130" s="1207"/>
      <c r="M130" s="1272"/>
      <c r="N130" s="1272"/>
      <c r="O130" s="1272"/>
      <c r="P130" s="1272"/>
      <c r="Q130" s="1272"/>
      <c r="R130" s="1272"/>
    </row>
    <row r="131" spans="1:18" ht="16.5" customHeight="1" x14ac:dyDescent="0.2">
      <c r="B131" s="35" t="s">
        <v>1547</v>
      </c>
      <c r="C131" s="35"/>
      <c r="D131" s="35"/>
      <c r="E131" s="35"/>
      <c r="F131" s="35"/>
      <c r="G131" s="35"/>
      <c r="H131" s="13"/>
    </row>
    <row r="132" spans="1:18" ht="12" thickBot="1" x14ac:dyDescent="0.25">
      <c r="B132" s="2"/>
      <c r="C132" s="2"/>
      <c r="D132" s="2"/>
      <c r="E132" s="5"/>
      <c r="F132" s="5"/>
      <c r="G132" s="5" t="s">
        <v>19</v>
      </c>
      <c r="H132" s="8"/>
    </row>
    <row r="133" spans="1:18" ht="13.5" customHeight="1" x14ac:dyDescent="0.2">
      <c r="A133" s="3101" t="s">
        <v>142</v>
      </c>
      <c r="B133" s="3103" t="s">
        <v>24</v>
      </c>
      <c r="C133" s="3105" t="s">
        <v>1548</v>
      </c>
      <c r="D133" s="3117" t="s">
        <v>35</v>
      </c>
      <c r="E133" s="3109" t="s">
        <v>143</v>
      </c>
      <c r="F133" s="3111" t="s">
        <v>144</v>
      </c>
      <c r="G133" s="3099" t="s">
        <v>38</v>
      </c>
      <c r="H133" s="9"/>
      <c r="I133" s="605"/>
      <c r="K133" s="9"/>
      <c r="L133" s="371"/>
      <c r="R133" s="9"/>
    </row>
    <row r="134" spans="1:18" ht="15" customHeight="1" thickBot="1" x14ac:dyDescent="0.25">
      <c r="A134" s="3102"/>
      <c r="B134" s="3104"/>
      <c r="C134" s="3106"/>
      <c r="D134" s="3121"/>
      <c r="E134" s="3110"/>
      <c r="F134" s="3112"/>
      <c r="G134" s="3100"/>
      <c r="H134" s="9"/>
      <c r="I134" s="605"/>
      <c r="K134" s="9"/>
      <c r="L134" s="371"/>
      <c r="R134" s="9"/>
    </row>
    <row r="135" spans="1:18" ht="15" customHeight="1" thickBot="1" x14ac:dyDescent="0.25">
      <c r="A135" s="20">
        <f>A136</f>
        <v>10000</v>
      </c>
      <c r="B135" s="1663" t="s">
        <v>25</v>
      </c>
      <c r="C135" s="1664" t="s">
        <v>23</v>
      </c>
      <c r="D135" s="19" t="s">
        <v>27</v>
      </c>
      <c r="E135" s="20">
        <f>E136</f>
        <v>13700</v>
      </c>
      <c r="F135" s="20">
        <v>13700</v>
      </c>
      <c r="G135" s="215" t="s">
        <v>21</v>
      </c>
      <c r="H135" s="9"/>
      <c r="I135" s="605"/>
      <c r="K135" s="9"/>
      <c r="L135" s="371"/>
      <c r="R135" s="9"/>
    </row>
    <row r="136" spans="1:18" x14ac:dyDescent="0.2">
      <c r="A136" s="1573">
        <f>A137</f>
        <v>10000</v>
      </c>
      <c r="B136" s="1717" t="s">
        <v>25</v>
      </c>
      <c r="C136" s="1575" t="s">
        <v>21</v>
      </c>
      <c r="D136" s="1718" t="s">
        <v>17</v>
      </c>
      <c r="E136" s="2468">
        <f>E137</f>
        <v>13700</v>
      </c>
      <c r="F136" s="1719">
        <f>SUM(F137:F137)</f>
        <v>13700</v>
      </c>
      <c r="G136" s="1720"/>
      <c r="H136" s="9"/>
      <c r="I136" s="605"/>
      <c r="K136" s="9"/>
      <c r="L136" s="371"/>
      <c r="R136" s="9"/>
    </row>
    <row r="137" spans="1:18" ht="12" thickBot="1" x14ac:dyDescent="0.25">
      <c r="A137" s="1721">
        <v>10000</v>
      </c>
      <c r="B137" s="1722" t="s">
        <v>25</v>
      </c>
      <c r="C137" s="1723" t="s">
        <v>1549</v>
      </c>
      <c r="D137" s="1724" t="s">
        <v>1550</v>
      </c>
      <c r="E137" s="2469">
        <v>13700</v>
      </c>
      <c r="F137" s="1725">
        <v>13700</v>
      </c>
      <c r="G137" s="37"/>
      <c r="H137" s="9"/>
      <c r="I137" s="605"/>
      <c r="K137" s="9"/>
      <c r="L137" s="371"/>
      <c r="R137" s="9"/>
    </row>
    <row r="138" spans="1:18" s="3" customFormat="1" ht="12.75" customHeight="1" x14ac:dyDescent="0.2">
      <c r="B138" s="8"/>
      <c r="H138" s="8"/>
      <c r="J138" s="1207"/>
      <c r="K138" s="1207"/>
      <c r="M138" s="1272"/>
      <c r="N138" s="1272"/>
      <c r="O138" s="1272"/>
      <c r="P138" s="1272"/>
      <c r="Q138" s="1272"/>
      <c r="R138" s="1272"/>
    </row>
    <row r="139" spans="1:18" s="3" customFormat="1" ht="12.75" customHeight="1" x14ac:dyDescent="0.2">
      <c r="B139" s="8"/>
      <c r="H139" s="8"/>
      <c r="J139" s="1207"/>
      <c r="K139" s="1207"/>
      <c r="M139" s="1272"/>
      <c r="N139" s="1272"/>
      <c r="O139" s="1272"/>
      <c r="P139" s="1272"/>
      <c r="Q139" s="1272"/>
      <c r="R139" s="1272"/>
    </row>
    <row r="140" spans="1:18" s="3" customFormat="1" ht="12.75" customHeight="1" x14ac:dyDescent="0.2">
      <c r="B140" s="8"/>
      <c r="H140" s="8"/>
      <c r="J140" s="1207"/>
      <c r="K140" s="1207"/>
      <c r="M140" s="1272"/>
      <c r="N140" s="1272"/>
      <c r="O140" s="1272"/>
      <c r="P140" s="1272"/>
      <c r="Q140" s="1272"/>
      <c r="R140" s="1272"/>
    </row>
    <row r="141" spans="1:18" s="3" customFormat="1" ht="12.75" customHeight="1" x14ac:dyDescent="0.2">
      <c r="B141" s="8"/>
      <c r="H141" s="8"/>
      <c r="J141" s="1207"/>
      <c r="K141" s="1207"/>
      <c r="M141" s="1272"/>
      <c r="N141" s="1272"/>
      <c r="O141" s="1272"/>
      <c r="P141" s="1272"/>
      <c r="Q141" s="1272"/>
      <c r="R141" s="1272"/>
    </row>
    <row r="142" spans="1:18" s="3" customFormat="1" ht="18.75" customHeight="1" x14ac:dyDescent="0.25">
      <c r="B142" s="753" t="s">
        <v>1551</v>
      </c>
      <c r="C142" s="753"/>
      <c r="D142" s="753"/>
      <c r="E142" s="753"/>
      <c r="F142" s="753"/>
      <c r="G142" s="753"/>
      <c r="H142" s="753"/>
      <c r="J142" s="1207"/>
      <c r="K142" s="1207"/>
      <c r="M142" s="1272"/>
      <c r="N142" s="1272"/>
      <c r="O142" s="1272"/>
      <c r="P142" s="1272"/>
      <c r="Q142" s="1272"/>
      <c r="R142" s="1272"/>
    </row>
    <row r="143" spans="1:18" s="3" customFormat="1" ht="12.75" customHeight="1" thickBot="1" x14ac:dyDescent="0.3">
      <c r="B143" s="294"/>
      <c r="C143" s="294"/>
      <c r="D143" s="294"/>
      <c r="E143" s="755"/>
      <c r="F143" s="755"/>
      <c r="G143" s="755" t="s">
        <v>19</v>
      </c>
      <c r="H143" s="575"/>
      <c r="J143" s="1207"/>
      <c r="K143" s="1207"/>
      <c r="M143" s="1272"/>
      <c r="N143" s="1272"/>
      <c r="O143" s="1272"/>
      <c r="P143" s="1272"/>
      <c r="Q143" s="1272"/>
      <c r="R143" s="1272"/>
    </row>
    <row r="144" spans="1:18" s="3" customFormat="1" ht="12.75" customHeight="1" x14ac:dyDescent="0.2">
      <c r="A144" s="3101" t="s">
        <v>142</v>
      </c>
      <c r="B144" s="3113" t="s">
        <v>20</v>
      </c>
      <c r="C144" s="3115" t="s">
        <v>1552</v>
      </c>
      <c r="D144" s="3117" t="s">
        <v>39</v>
      </c>
      <c r="E144" s="3109" t="s">
        <v>143</v>
      </c>
      <c r="F144" s="3111" t="s">
        <v>144</v>
      </c>
      <c r="G144" s="3119" t="s">
        <v>38</v>
      </c>
      <c r="I144" s="1207"/>
      <c r="J144" s="1207"/>
      <c r="L144" s="1272"/>
      <c r="M144" s="1272"/>
      <c r="N144" s="1272"/>
      <c r="O144" s="1272"/>
      <c r="P144" s="1272"/>
      <c r="Q144" s="1272"/>
    </row>
    <row r="145" spans="1:18" s="3" customFormat="1" ht="16.5" customHeight="1" thickBot="1" x14ac:dyDescent="0.25">
      <c r="A145" s="3102"/>
      <c r="B145" s="3114"/>
      <c r="C145" s="3116"/>
      <c r="D145" s="3118"/>
      <c r="E145" s="3110"/>
      <c r="F145" s="3112"/>
      <c r="G145" s="3120"/>
      <c r="I145" s="1207"/>
      <c r="J145" s="1207"/>
      <c r="L145" s="1272"/>
      <c r="M145" s="1272"/>
      <c r="N145" s="1272"/>
      <c r="O145" s="1272"/>
      <c r="P145" s="1272"/>
      <c r="Q145" s="1272"/>
    </row>
    <row r="146" spans="1:18" s="3" customFormat="1" ht="15" customHeight="1" thickBot="1" x14ac:dyDescent="0.25">
      <c r="A146" s="211">
        <f>A147</f>
        <v>15000</v>
      </c>
      <c r="B146" s="212" t="s">
        <v>22</v>
      </c>
      <c r="C146" s="213" t="s">
        <v>1553</v>
      </c>
      <c r="D146" s="1444" t="s">
        <v>42</v>
      </c>
      <c r="E146" s="211">
        <f>E147</f>
        <v>15000</v>
      </c>
      <c r="F146" s="756">
        <v>15000</v>
      </c>
      <c r="G146" s="215" t="s">
        <v>21</v>
      </c>
      <c r="H146" s="279"/>
      <c r="I146" s="1207"/>
      <c r="J146" s="1207"/>
      <c r="L146" s="1272"/>
      <c r="M146" s="1272"/>
      <c r="N146" s="1272"/>
      <c r="O146" s="1272"/>
      <c r="P146" s="1272"/>
      <c r="Q146" s="1272"/>
    </row>
    <row r="147" spans="1:18" s="3" customFormat="1" ht="12.75" customHeight="1" x14ac:dyDescent="0.2">
      <c r="A147" s="1293">
        <f>SUM(A148:A151)</f>
        <v>15000</v>
      </c>
      <c r="B147" s="1726" t="s">
        <v>25</v>
      </c>
      <c r="C147" s="1727" t="s">
        <v>21</v>
      </c>
      <c r="D147" s="1728" t="s">
        <v>1554</v>
      </c>
      <c r="E147" s="2470">
        <f>SUM(E148:E151)</f>
        <v>15000</v>
      </c>
      <c r="F147" s="665">
        <f>SUM(F148:F151)</f>
        <v>15000</v>
      </c>
      <c r="G147" s="1729"/>
      <c r="I147" s="1207"/>
      <c r="J147" s="1207"/>
      <c r="L147" s="1730"/>
      <c r="M147" s="1272"/>
      <c r="N147" s="1272"/>
      <c r="O147" s="1272"/>
      <c r="P147" s="1272"/>
      <c r="Q147" s="1272"/>
    </row>
    <row r="148" spans="1:18" s="3" customFormat="1" ht="12.75" customHeight="1" x14ac:dyDescent="0.2">
      <c r="A148" s="763">
        <v>12600</v>
      </c>
      <c r="B148" s="16" t="s">
        <v>25</v>
      </c>
      <c r="C148" s="1731">
        <v>1010000</v>
      </c>
      <c r="D148" s="1732" t="s">
        <v>1555</v>
      </c>
      <c r="E148" s="2471">
        <v>12600</v>
      </c>
      <c r="F148" s="766">
        <v>12600</v>
      </c>
      <c r="G148" s="1733"/>
      <c r="I148" s="1207"/>
      <c r="J148" s="1207"/>
      <c r="L148" s="1272"/>
      <c r="M148" s="1272"/>
      <c r="N148" s="1272"/>
      <c r="O148" s="1272"/>
      <c r="P148" s="1272"/>
      <c r="Q148" s="1272"/>
    </row>
    <row r="149" spans="1:18" s="3" customFormat="1" ht="12.75" customHeight="1" x14ac:dyDescent="0.2">
      <c r="A149" s="355">
        <v>1200</v>
      </c>
      <c r="B149" s="16" t="s">
        <v>25</v>
      </c>
      <c r="C149" s="1731">
        <v>1020000</v>
      </c>
      <c r="D149" s="1732" t="s">
        <v>1556</v>
      </c>
      <c r="E149" s="2472">
        <v>1400</v>
      </c>
      <c r="F149" s="30">
        <v>1400</v>
      </c>
      <c r="G149" s="1733"/>
      <c r="I149" s="1207"/>
      <c r="J149" s="1207"/>
      <c r="L149" s="1272"/>
      <c r="M149" s="1272"/>
      <c r="N149" s="1272"/>
      <c r="O149" s="1272"/>
      <c r="P149" s="1272"/>
      <c r="Q149" s="1272"/>
    </row>
    <row r="150" spans="1:18" s="3" customFormat="1" ht="12.75" customHeight="1" x14ac:dyDescent="0.2">
      <c r="A150" s="1734">
        <v>1000</v>
      </c>
      <c r="B150" s="1374" t="s">
        <v>25</v>
      </c>
      <c r="C150" s="1735">
        <v>1030000</v>
      </c>
      <c r="D150" s="1736" t="s">
        <v>1557</v>
      </c>
      <c r="E150" s="2473">
        <v>800</v>
      </c>
      <c r="F150" s="1737">
        <v>800</v>
      </c>
      <c r="G150" s="1733"/>
      <c r="I150" s="1207"/>
      <c r="J150" s="1207"/>
      <c r="L150" s="1272"/>
      <c r="M150" s="1272"/>
      <c r="N150" s="1272"/>
      <c r="O150" s="1272"/>
      <c r="P150" s="1272"/>
      <c r="Q150" s="1272"/>
    </row>
    <row r="151" spans="1:18" ht="12.75" customHeight="1" thickBot="1" x14ac:dyDescent="0.25">
      <c r="A151" s="1738">
        <v>200</v>
      </c>
      <c r="B151" s="1739" t="s">
        <v>25</v>
      </c>
      <c r="C151" s="1740">
        <v>1030000</v>
      </c>
      <c r="D151" s="1741" t="s">
        <v>1558</v>
      </c>
      <c r="E151" s="2474">
        <v>200</v>
      </c>
      <c r="F151" s="1742">
        <v>200</v>
      </c>
      <c r="G151" s="1743"/>
      <c r="H151" s="9"/>
      <c r="I151" s="605"/>
      <c r="K151" s="9"/>
      <c r="L151" s="371"/>
      <c r="R151" s="9"/>
    </row>
    <row r="154" spans="1:18" ht="18.75" customHeight="1" x14ac:dyDescent="0.2">
      <c r="B154" s="35" t="s">
        <v>1559</v>
      </c>
      <c r="C154" s="35"/>
      <c r="D154" s="35"/>
      <c r="E154" s="35"/>
      <c r="F154" s="35"/>
      <c r="G154" s="35"/>
      <c r="H154" s="13"/>
    </row>
    <row r="155" spans="1:18" ht="12.75" customHeight="1" thickBot="1" x14ac:dyDescent="0.25">
      <c r="B155" s="2"/>
      <c r="C155" s="2"/>
      <c r="D155" s="1744"/>
      <c r="E155" s="1745"/>
      <c r="F155" s="1745"/>
      <c r="G155" s="5" t="s">
        <v>19</v>
      </c>
      <c r="H155" s="3"/>
    </row>
    <row r="156" spans="1:18" ht="12.75" customHeight="1" x14ac:dyDescent="0.2">
      <c r="A156" s="3101" t="s">
        <v>142</v>
      </c>
      <c r="B156" s="3103" t="s">
        <v>24</v>
      </c>
      <c r="C156" s="3105" t="s">
        <v>1560</v>
      </c>
      <c r="D156" s="3107" t="s">
        <v>1561</v>
      </c>
      <c r="E156" s="3109" t="s">
        <v>143</v>
      </c>
      <c r="F156" s="3111" t="s">
        <v>144</v>
      </c>
      <c r="G156" s="3099" t="s">
        <v>38</v>
      </c>
      <c r="H156" s="9"/>
      <c r="I156" s="605"/>
      <c r="K156" s="9"/>
      <c r="L156" s="371"/>
      <c r="R156" s="9"/>
    </row>
    <row r="157" spans="1:18" ht="15.75" customHeight="1" thickBot="1" x14ac:dyDescent="0.25">
      <c r="A157" s="3102"/>
      <c r="B157" s="3104"/>
      <c r="C157" s="3106"/>
      <c r="D157" s="3108"/>
      <c r="E157" s="3110"/>
      <c r="F157" s="3112"/>
      <c r="G157" s="3100"/>
      <c r="H157" s="9"/>
      <c r="I157" s="605"/>
      <c r="K157" s="9"/>
      <c r="L157" s="371"/>
      <c r="R157" s="9"/>
    </row>
    <row r="158" spans="1:18" ht="15" customHeight="1" thickBot="1" x14ac:dyDescent="0.25">
      <c r="A158" s="20">
        <f>A159</f>
        <v>5000</v>
      </c>
      <c r="B158" s="1663" t="s">
        <v>25</v>
      </c>
      <c r="C158" s="1664" t="s">
        <v>23</v>
      </c>
      <c r="D158" s="1444" t="s">
        <v>27</v>
      </c>
      <c r="E158" s="20">
        <f>E159</f>
        <v>5000</v>
      </c>
      <c r="F158" s="20">
        <v>5000</v>
      </c>
      <c r="G158" s="215" t="s">
        <v>21</v>
      </c>
      <c r="H158" s="9"/>
      <c r="I158" s="605"/>
      <c r="K158" s="9"/>
      <c r="L158" s="371"/>
      <c r="R158" s="9"/>
    </row>
    <row r="159" spans="1:18" ht="12.75" customHeight="1" thickBot="1" x14ac:dyDescent="0.25">
      <c r="A159" s="1746">
        <v>5000</v>
      </c>
      <c r="B159" s="1747" t="s">
        <v>26</v>
      </c>
      <c r="C159" s="1748" t="s">
        <v>21</v>
      </c>
      <c r="D159" s="1749" t="s">
        <v>1562</v>
      </c>
      <c r="E159" s="2475">
        <v>5000</v>
      </c>
      <c r="F159" s="1750">
        <v>5000</v>
      </c>
      <c r="G159" s="1751"/>
      <c r="H159" s="9"/>
      <c r="I159" s="605"/>
      <c r="K159" s="9"/>
      <c r="L159" s="371"/>
      <c r="R159" s="9"/>
    </row>
    <row r="160" spans="1:18" ht="12.75" customHeight="1" x14ac:dyDescent="0.2">
      <c r="B160" s="2190"/>
      <c r="C160" s="2190"/>
      <c r="E160" s="2190"/>
      <c r="F160" s="2190"/>
      <c r="G160" s="1752"/>
    </row>
    <row r="161" spans="1:8" ht="12.75" customHeight="1" x14ac:dyDescent="0.2">
      <c r="A161" s="435"/>
      <c r="B161" s="435"/>
      <c r="C161" s="435"/>
      <c r="D161" s="435"/>
      <c r="F161" s="2204"/>
      <c r="H161" s="54"/>
    </row>
    <row r="162" spans="1:8" ht="12.75" customHeight="1" x14ac:dyDescent="0.2">
      <c r="A162" s="2190"/>
      <c r="B162" s="2190"/>
      <c r="C162" s="2190"/>
      <c r="F162" s="54"/>
      <c r="H162" s="54"/>
    </row>
    <row r="163" spans="1:8" ht="12.75" customHeight="1" x14ac:dyDescent="0.2">
      <c r="A163" s="435"/>
      <c r="B163" s="435"/>
      <c r="C163" s="435"/>
      <c r="D163" s="435"/>
      <c r="F163" s="2204"/>
      <c r="H163" s="54"/>
    </row>
    <row r="164" spans="1:8" ht="12.75" x14ac:dyDescent="0.2">
      <c r="A164" s="2190"/>
      <c r="B164" s="2190"/>
      <c r="C164" s="2190"/>
      <c r="F164" s="54"/>
      <c r="H164" s="54"/>
    </row>
    <row r="165" spans="1:8" ht="12.75" x14ac:dyDescent="0.2">
      <c r="A165" s="435"/>
      <c r="B165" s="435"/>
      <c r="C165" s="435"/>
      <c r="D165" s="435"/>
      <c r="F165" s="2204"/>
      <c r="H165" s="54"/>
    </row>
    <row r="166" spans="1:8" ht="12.75" x14ac:dyDescent="0.2">
      <c r="A166" s="54"/>
      <c r="B166" s="54"/>
      <c r="C166" s="54"/>
      <c r="D166" s="54"/>
      <c r="E166" s="54"/>
      <c r="F166" s="54"/>
      <c r="H166" s="54"/>
    </row>
  </sheetData>
  <mergeCells count="56">
    <mergeCell ref="A1:G1"/>
    <mergeCell ref="A3:G3"/>
    <mergeCell ref="C5:E5"/>
    <mergeCell ref="B7:B8"/>
    <mergeCell ref="C7:C8"/>
    <mergeCell ref="D7:D8"/>
    <mergeCell ref="E7:E8"/>
    <mergeCell ref="G20:G21"/>
    <mergeCell ref="A44:A45"/>
    <mergeCell ref="B44:B45"/>
    <mergeCell ref="C44:C45"/>
    <mergeCell ref="D44:D45"/>
    <mergeCell ref="E44:E45"/>
    <mergeCell ref="F44:F45"/>
    <mergeCell ref="G44:G45"/>
    <mergeCell ref="A20:A21"/>
    <mergeCell ref="B20:B21"/>
    <mergeCell ref="C20:C21"/>
    <mergeCell ref="D20:D21"/>
    <mergeCell ref="E20:E21"/>
    <mergeCell ref="F20:F21"/>
    <mergeCell ref="G76:G77"/>
    <mergeCell ref="A108:A109"/>
    <mergeCell ref="B108:B109"/>
    <mergeCell ref="C108:C109"/>
    <mergeCell ref="D108:D109"/>
    <mergeCell ref="E108:E109"/>
    <mergeCell ref="F108:F109"/>
    <mergeCell ref="G108:G109"/>
    <mergeCell ref="A76:A77"/>
    <mergeCell ref="B76:B77"/>
    <mergeCell ref="C76:C77"/>
    <mergeCell ref="D76:D77"/>
    <mergeCell ref="E76:E77"/>
    <mergeCell ref="F76:F77"/>
    <mergeCell ref="G133:G134"/>
    <mergeCell ref="A144:A145"/>
    <mergeCell ref="B144:B145"/>
    <mergeCell ref="C144:C145"/>
    <mergeCell ref="D144:D145"/>
    <mergeCell ref="E144:E145"/>
    <mergeCell ref="F144:F145"/>
    <mergeCell ref="G144:G145"/>
    <mergeCell ref="A133:A134"/>
    <mergeCell ref="B133:B134"/>
    <mergeCell ref="C133:C134"/>
    <mergeCell ref="D133:D134"/>
    <mergeCell ref="E133:E134"/>
    <mergeCell ref="F133:F134"/>
    <mergeCell ref="G156:G157"/>
    <mergeCell ref="A156:A157"/>
    <mergeCell ref="B156:B157"/>
    <mergeCell ref="C156:C157"/>
    <mergeCell ref="D156:D157"/>
    <mergeCell ref="E156:E157"/>
    <mergeCell ref="F156:F157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5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29</vt:i4>
      </vt:variant>
    </vt:vector>
  </HeadingPairs>
  <TitlesOfParts>
    <vt:vector size="58" baseType="lpstr">
      <vt:lpstr>Titul</vt:lpstr>
      <vt:lpstr>zkratky</vt:lpstr>
      <vt:lpstr>RLK 2019 P</vt:lpstr>
      <vt:lpstr>Příjmy ZU a SU </vt:lpstr>
      <vt:lpstr>Příjmy DU</vt:lpstr>
      <vt:lpstr>RLK 2019 V</vt:lpstr>
      <vt:lpstr>ZU a SU</vt:lpstr>
      <vt:lpstr>limity výdajů</vt:lpstr>
      <vt:lpstr>Hejtman</vt:lpstr>
      <vt:lpstr>Rozvoj</vt:lpstr>
      <vt:lpstr>Ekonomika</vt:lpstr>
      <vt:lpstr>OŠMTSV</vt:lpstr>
      <vt:lpstr>OŠMTS P 04</vt:lpstr>
      <vt:lpstr>Sociální</vt:lpstr>
      <vt:lpstr>Sociální P 05</vt:lpstr>
      <vt:lpstr>Doprava</vt:lpstr>
      <vt:lpstr>Doprava P 06</vt:lpstr>
      <vt:lpstr>Kultura</vt:lpstr>
      <vt:lpstr>Kultura P 07</vt:lpstr>
      <vt:lpstr>ŽP</vt:lpstr>
      <vt:lpstr>ŽP P 08</vt:lpstr>
      <vt:lpstr>Zdravotnictví</vt:lpstr>
      <vt:lpstr>Zdrav P 09</vt:lpstr>
      <vt:lpstr>Právní</vt:lpstr>
      <vt:lpstr>Územní plán</vt:lpstr>
      <vt:lpstr>Informatika</vt:lpstr>
      <vt:lpstr>Investice</vt:lpstr>
      <vt:lpstr>Ředitel</vt:lpstr>
      <vt:lpstr>Sekretar. ředitele</vt:lpstr>
      <vt:lpstr>Doprava!Názvy_tisku</vt:lpstr>
      <vt:lpstr>Ekonomika!Názvy_tisku</vt:lpstr>
      <vt:lpstr>Hejtman!Názvy_tisku</vt:lpstr>
      <vt:lpstr>Investice!Názvy_tisku</vt:lpstr>
      <vt:lpstr>Kultura!Názvy_tisku</vt:lpstr>
      <vt:lpstr>OŠMTSV!Názvy_tisku</vt:lpstr>
      <vt:lpstr>Právní!Názvy_tisku</vt:lpstr>
      <vt:lpstr>'Příjmy DU'!Názvy_tisku</vt:lpstr>
      <vt:lpstr>Rozvoj!Názvy_tisku</vt:lpstr>
      <vt:lpstr>'Sekretar. ředitele'!Názvy_tisku</vt:lpstr>
      <vt:lpstr>Sociální!Názvy_tisku</vt:lpstr>
      <vt:lpstr>'Územní plán'!Názvy_tisku</vt:lpstr>
      <vt:lpstr>Zdravotnictví!Názvy_tisku</vt:lpstr>
      <vt:lpstr>'ZU a SU'!Názvy_tisku</vt:lpstr>
      <vt:lpstr>ŽP!Názvy_tisku</vt:lpstr>
      <vt:lpstr>Doprava!Oblast_tisku</vt:lpstr>
      <vt:lpstr>Ekonomika!Oblast_tisku</vt:lpstr>
      <vt:lpstr>Hejtman!Oblast_tisku</vt:lpstr>
      <vt:lpstr>Informatika!Oblast_tisku</vt:lpstr>
      <vt:lpstr>Kultura!Oblast_tisku</vt:lpstr>
      <vt:lpstr>'limity výdajů'!Oblast_tisku</vt:lpstr>
      <vt:lpstr>OŠMTSV!Oblast_tisku</vt:lpstr>
      <vt:lpstr>Právní!Oblast_tisku</vt:lpstr>
      <vt:lpstr>'Příjmy DU'!Oblast_tisku</vt:lpstr>
      <vt:lpstr>Rozvoj!Oblast_tisku</vt:lpstr>
      <vt:lpstr>Titul!Oblast_tisku</vt:lpstr>
      <vt:lpstr>'Územní plán'!Oblast_tisku</vt:lpstr>
      <vt:lpstr>Zdravotnictví!Oblast_tisku</vt:lpstr>
      <vt:lpstr>ŽP!Oblast_tisku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Flecknová Vendulka</cp:lastModifiedBy>
  <cp:lastPrinted>2018-11-07T08:11:20Z</cp:lastPrinted>
  <dcterms:created xsi:type="dcterms:W3CDTF">1997-01-24T11:07:25Z</dcterms:created>
  <dcterms:modified xsi:type="dcterms:W3CDTF">2018-12-03T11:25:49Z</dcterms:modified>
</cp:coreProperties>
</file>